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300" tabRatio="427" activeTab="0"/>
  </bookViews>
  <sheets>
    <sheet name="Pression" sheetId="1" r:id="rId1"/>
    <sheet name="alpha beta _1_" sheetId="2" r:id="rId2"/>
    <sheet name="alpha beta _2_" sheetId="3" r:id="rId3"/>
    <sheet name="alpha beta _3_" sheetId="4" r:id="rId4"/>
  </sheets>
  <externalReferences>
    <externalReference r:id="rId7"/>
    <externalReference r:id="rId8"/>
    <externalReference r:id="rId9"/>
    <externalReference r:id="rId10"/>
  </externalReferences>
  <definedNames>
    <definedName name="bm">'[1]DES'!$N$507</definedName>
    <definedName name="bmm">'[2]alpha'!$C$19</definedName>
    <definedName name="bs">'[2]beta f_a_'!$C$21</definedName>
    <definedName name="bss">'[2]alpha'!$C$21</definedName>
    <definedName name="d.l.">#REF!</definedName>
    <definedName name="d.l._2">#REF!</definedName>
    <definedName name="d.l._3">#REF!</definedName>
    <definedName name="d.l._4">#REF!</definedName>
    <definedName name="DE_1">'[1]DES'!$A$27:$A$500</definedName>
    <definedName name="DE_16">'[1]DES'!$D$27:$D$500</definedName>
    <definedName name="DE_4">'[1]DES'!$B$27:$B$500</definedName>
    <definedName name="DE_8">'[1]DES'!$C$27:$C$500</definedName>
    <definedName name="donnee">'[3]freq contin'!$A$3:$M$21</definedName>
    <definedName name="donnee_2">#REF!</definedName>
    <definedName name="donnee_3">#REF!</definedName>
    <definedName name="donnee_4">#REF!</definedName>
    <definedName name="F_10">'[1]DES'!$F$511:$F$519</definedName>
    <definedName name="F_100">'[1]DES'!$J$511:$J$609</definedName>
    <definedName name="F_3">'[1]DES'!$D$511:$D$512</definedName>
    <definedName name="F_30">'[1]DES'!$H$511:$H$539</definedName>
    <definedName name="icl">'[1]DES'!$N$512</definedName>
    <definedName name="ICLC">'[1]SCEx_n_S2'!$Q$534</definedName>
    <definedName name="ICLC_1">'[1]SCEx_n_S2'!$W$537</definedName>
    <definedName name="m">'[4]alpha beta'!$F$20</definedName>
    <definedName name="m_2">'alpha beta _1_'!$D$20</definedName>
    <definedName name="m_3">'alpha beta _2_'!$D$20</definedName>
    <definedName name="m_4">'alpha beta _3_'!$D$20</definedName>
    <definedName name="mm">'[4]alpha beta'!$C$20</definedName>
    <definedName name="mm_2">'alpha beta _1_'!$C$20</definedName>
    <definedName name="mm_3">'alpha beta _2_'!$C$20</definedName>
    <definedName name="mm_4">'alpha beta _3_'!$C$20</definedName>
    <definedName name="s">'[4]alpha beta'!$F$21</definedName>
    <definedName name="s_2">'alpha beta _1_'!$D$21</definedName>
    <definedName name="s_3">'alpha beta _2_'!$D$21</definedName>
    <definedName name="s_4">'alpha beta _3_'!$D$21</definedName>
    <definedName name="SC">#REF!</definedName>
    <definedName name="SC_1">'[1]SCEx_n_S2'!$U$537</definedName>
    <definedName name="SC_2">#REF!</definedName>
    <definedName name="SC_3">#REF!</definedName>
    <definedName name="SC_4">#REF!</definedName>
    <definedName name="ss">#REF!</definedName>
    <definedName name="ss_2">'alpha beta _1_'!$C$29</definedName>
    <definedName name="ss_3">'alpha beta _2_'!$C$29</definedName>
    <definedName name="ss_4">'alpha beta _3_'!$C$29</definedName>
    <definedName name="sss">'[4]alpha beta'!$C$24</definedName>
    <definedName name="sss_2">'alpha beta _1_'!$C$30</definedName>
    <definedName name="sss_3">'alpha beta _2_'!$C$30</definedName>
    <definedName name="sss_4">'alpha beta _3_'!$C$30</definedName>
    <definedName name="ssss">'[4]alpha beta'!$C$21</definedName>
    <definedName name="ssss_2">'alpha beta _1_'!$C$21</definedName>
    <definedName name="ssss_3">'alpha beta _2_'!$C$21</definedName>
    <definedName name="ssss_4">'alpha beta _3_'!$C$21</definedName>
    <definedName name="table">'[1]DES'!$D$27:$D$500</definedName>
    <definedName name="table_10">'[1]DES'!$B$27:$B$500</definedName>
    <definedName name="TABLE_100">'[1]DES'!$D$27:$D$500</definedName>
    <definedName name="table_3">'[1]DES'!$A$27:$A$500</definedName>
    <definedName name="table_30">'[1]DES'!$C$27:$C$500</definedName>
    <definedName name="varb">#REF!</definedName>
    <definedName name="x">'[1]DES'!$L$513:$L$713</definedName>
    <definedName name="x_2">'alpha beta _1_'!$K$3:$K$22</definedName>
    <definedName name="x_3">'alpha beta _2_'!$K$3:$K$22</definedName>
    <definedName name="x_4">'alpha beta _3_'!$K$3:$K$22</definedName>
    <definedName name="z">#REF!</definedName>
    <definedName name="z_2">#REF!</definedName>
    <definedName name="z_3">#REF!</definedName>
    <definedName name="z_4">#REF!</definedName>
  </definedNames>
  <calcPr fullCalcOnLoad="1"/>
</workbook>
</file>

<file path=xl/comments2.xml><?xml version="1.0" encoding="utf-8"?>
<comments xmlns="http://schemas.openxmlformats.org/spreadsheetml/2006/main">
  <authors>
    <author>GV</author>
  </authors>
  <commentList>
    <comment ref="I2" authorId="0">
      <text>
        <r>
          <rPr>
            <b/>
            <sz val="14"/>
            <color indexed="8"/>
            <rFont val="Geneva"/>
            <family val="2"/>
          </rPr>
          <t xml:space="preserve">Simuler une nouvelle expérience
</t>
        </r>
      </text>
    </comment>
    <comment ref="C20" authorId="0">
      <text>
        <r>
          <rPr>
            <b/>
            <sz val="14"/>
            <color indexed="8"/>
            <rFont val="Geneva"/>
            <family val="2"/>
          </rPr>
          <t xml:space="preserve">Introduire ici la moyenne du modèle H0.
</t>
        </r>
      </text>
    </comment>
    <comment ref="D20" authorId="0">
      <text>
        <r>
          <rPr>
            <b/>
            <sz val="14"/>
            <color indexed="8"/>
            <rFont val="Geneva"/>
            <family val="2"/>
          </rPr>
          <t>Introduire ici la moyenne rélle de la population,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>. 
Cette simulation ne prévoit que la situation où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 xml:space="preserve"> ≥ MH0
</t>
        </r>
        <r>
          <rPr>
            <i/>
            <sz val="14"/>
            <color indexed="8"/>
            <rFont val="Geneva"/>
            <family val="2"/>
          </rPr>
          <t>Contrairement à la moyenne du modèle H1 d'un test d'hypothèse réel, inconnue par définition, la moyenne M</t>
        </r>
        <r>
          <rPr>
            <i/>
            <vertAlign val="subscript"/>
            <sz val="18"/>
            <color indexed="8"/>
            <rFont val="Geneva"/>
            <family val="2"/>
          </rPr>
          <t>R</t>
        </r>
        <r>
          <rPr>
            <i/>
            <sz val="14"/>
            <color indexed="8"/>
            <rFont val="Geneva"/>
            <family val="2"/>
          </rPr>
          <t xml:space="preserve"> est ici déterminée par vous.
</t>
        </r>
      </text>
    </comment>
    <comment ref="E20" authorId="0">
      <text>
        <r>
          <rPr>
            <b/>
            <sz val="14"/>
            <color indexed="8"/>
            <rFont val="Geneva"/>
            <family val="2"/>
          </rPr>
          <t>Introduire ici la confiance souhaitée</t>
        </r>
      </text>
    </comment>
    <comment ref="H20" authorId="0">
      <text>
        <r>
          <rPr>
            <b/>
            <sz val="14"/>
            <color indexed="8"/>
            <rFont val="Geneva"/>
            <family val="2"/>
          </rPr>
          <t xml:space="preserve">% d'acceptation de H0, calculé sur 100 tests. 
Estime :
- la confiance si H0 est vraie
- l'erreur </t>
        </r>
        <r>
          <rPr>
            <b/>
            <sz val="14"/>
            <color indexed="8"/>
            <rFont val="Symbol"/>
            <family val="0"/>
          </rPr>
          <t>b</t>
        </r>
        <r>
          <rPr>
            <b/>
            <sz val="14"/>
            <color indexed="8"/>
            <rFont val="Geneva"/>
            <family val="2"/>
          </rPr>
          <t xml:space="preserve"> si H0 est fausse.</t>
        </r>
      </text>
    </comment>
    <comment ref="C21" authorId="0">
      <text>
        <r>
          <rPr>
            <b/>
            <sz val="14"/>
            <color indexed="8"/>
            <rFont val="Geneva"/>
            <family val="2"/>
          </rPr>
          <t xml:space="preserve">Introduire ici l'écart-type du modèle H0. Pour simuler une homogénéité de variance, l'ecart-type de la population réelle prendra la même valeur.
</t>
        </r>
        <r>
          <rPr>
            <i/>
            <sz val="14"/>
            <color indexed="8"/>
            <rFont val="Geneva"/>
            <family val="2"/>
          </rPr>
          <t>Pour simuler une hétérogénéité de variance, changer la valeur dans la cellule à droite de celle-ci.</t>
        </r>
      </text>
    </comment>
    <comment ref="D21" authorId="0">
      <text>
        <r>
          <rPr>
            <b/>
            <sz val="14"/>
            <color indexed="8"/>
            <rFont val="Geneva"/>
            <family val="2"/>
          </rPr>
          <t xml:space="preserve">Ecart-type de la population réelle. Pour simuler une hétérogénéité de variance, choisir une valeur différente de celle de la cellule à gauche de celle-ci.
</t>
        </r>
        <r>
          <rPr>
            <i/>
            <sz val="14"/>
            <color indexed="8"/>
            <rFont val="Geneva"/>
            <family val="2"/>
          </rPr>
          <t>Vous pourrez consater que si la variance est plus grande que celle prévue par H0, la confiance réelle sera moindre que celle prévue.</t>
        </r>
      </text>
    </comment>
    <comment ref="E21" authorId="0">
      <text>
        <r>
          <rPr>
            <b/>
            <sz val="14"/>
            <color indexed="8"/>
            <rFont val="Geneva"/>
            <family val="2"/>
          </rPr>
          <t xml:space="preserve">Erreur </t>
        </r>
        <r>
          <rPr>
            <b/>
            <sz val="18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>, complément de la confiance choisie</t>
        </r>
      </text>
    </comment>
    <comment ref="H21" authorId="0">
      <text>
        <r>
          <rPr>
            <b/>
            <sz val="14"/>
            <color indexed="8"/>
            <rFont val="Geneva"/>
            <family val="2"/>
          </rPr>
          <t xml:space="preserve">% de rejet de H0, calculé sur 100 tests. 
Estime :
- l'erreur </t>
        </r>
        <r>
          <rPr>
            <b/>
            <sz val="14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 xml:space="preserve"> si H0 est vraie
- la puissance si H0 est fausse.
</t>
        </r>
      </text>
    </comment>
    <comment ref="D23" authorId="0">
      <text>
        <r>
          <rPr>
            <b/>
            <sz val="14"/>
            <color indexed="8"/>
            <rFont val="Geneva"/>
            <family val="2"/>
          </rPr>
          <t xml:space="preserve">Choisir la taille de l'échantillon (n ≤ 20).
</t>
        </r>
        <r>
          <rPr>
            <i/>
            <sz val="14"/>
            <color indexed="8"/>
            <rFont val="Geneva"/>
            <family val="2"/>
          </rPr>
          <t>n valeurs simulées suivant les pramètres choisis apparaissent à droite de l'écran.</t>
        </r>
      </text>
    </comment>
    <comment ref="C25" authorId="0">
      <text>
        <r>
          <rPr>
            <b/>
            <sz val="14"/>
            <color indexed="8"/>
            <rFont val="Geneva"/>
            <family val="2"/>
          </rPr>
          <t xml:space="preserve">Seuil de rejet, calculé en fonction de </t>
        </r>
        <r>
          <rPr>
            <b/>
            <sz val="18"/>
            <color indexed="8"/>
            <rFont val="Symbol"/>
            <family val="0"/>
          </rPr>
          <t>s</t>
        </r>
        <r>
          <rPr>
            <b/>
            <sz val="18"/>
            <color indexed="8"/>
            <rFont val="Geneva"/>
            <family val="2"/>
          </rPr>
          <t xml:space="preserve"> </t>
        </r>
        <r>
          <rPr>
            <vertAlign val="subscript"/>
            <sz val="18"/>
            <color indexed="8"/>
            <rFont val="Geneva"/>
            <family val="2"/>
          </rPr>
          <t>H0</t>
        </r>
        <r>
          <rPr>
            <b/>
            <sz val="14"/>
            <color indexed="8"/>
            <rFont val="Geneva"/>
            <family val="2"/>
          </rPr>
          <t xml:space="preserve"> et de </t>
        </r>
        <r>
          <rPr>
            <b/>
            <sz val="18"/>
            <color indexed="8"/>
            <rFont val="Symbol"/>
            <family val="0"/>
          </rPr>
          <t xml:space="preserve">a
</t>
        </r>
      </text>
    </comment>
    <comment ref="D25" authorId="0">
      <text>
        <r>
          <rPr>
            <b/>
            <sz val="14"/>
            <color indexed="8"/>
            <rFont val="Geneva"/>
            <family val="2"/>
          </rPr>
          <t xml:space="preserve">Moyenne des n observations de l'échantillon.
</t>
        </r>
      </text>
    </comment>
    <comment ref="E25" authorId="0">
      <text>
        <r>
          <rPr>
            <b/>
            <sz val="14"/>
            <color indexed="8"/>
            <rFont val="Geneva"/>
            <family val="2"/>
          </rPr>
          <t xml:space="preserve">Décision du test réalisé à partir de l'échantillon.
</t>
        </r>
        <r>
          <rPr>
            <i/>
            <sz val="14"/>
            <color indexed="8"/>
            <rFont val="Geneva"/>
            <family val="2"/>
          </rPr>
          <t xml:space="preserve">99 autres tests sont réalisés simultanément et les résultats synthétisés ci-dessus.
</t>
        </r>
      </text>
    </comment>
  </commentList>
</comments>
</file>

<file path=xl/comments3.xml><?xml version="1.0" encoding="utf-8"?>
<comments xmlns="http://schemas.openxmlformats.org/spreadsheetml/2006/main">
  <authors>
    <author>GV</author>
  </authors>
  <commentList>
    <comment ref="I2" authorId="0">
      <text>
        <r>
          <rPr>
            <b/>
            <sz val="14"/>
            <color indexed="8"/>
            <rFont val="Geneva"/>
            <family val="2"/>
          </rPr>
          <t xml:space="preserve">Simuler une nouvelle expérience
</t>
        </r>
      </text>
    </comment>
    <comment ref="C20" authorId="0">
      <text>
        <r>
          <rPr>
            <b/>
            <sz val="14"/>
            <color indexed="8"/>
            <rFont val="Geneva"/>
            <family val="2"/>
          </rPr>
          <t xml:space="preserve">Introduire ici la moyenne du modèle H0.
</t>
        </r>
      </text>
    </comment>
    <comment ref="D20" authorId="0">
      <text>
        <r>
          <rPr>
            <b/>
            <sz val="14"/>
            <color indexed="8"/>
            <rFont val="Geneva"/>
            <family val="2"/>
          </rPr>
          <t>Introduire ici la moyenne rélle de la population,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>. 
Cette simulation ne prévoit que la situation où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 xml:space="preserve"> ≥ MH0
</t>
        </r>
        <r>
          <rPr>
            <i/>
            <sz val="14"/>
            <color indexed="8"/>
            <rFont val="Geneva"/>
            <family val="2"/>
          </rPr>
          <t>Contrairement à la moyenne du modèle H1 d'un test d'hypothèse réel, inconnue par définition, la moyenne M</t>
        </r>
        <r>
          <rPr>
            <i/>
            <vertAlign val="subscript"/>
            <sz val="18"/>
            <color indexed="8"/>
            <rFont val="Geneva"/>
            <family val="2"/>
          </rPr>
          <t>R</t>
        </r>
        <r>
          <rPr>
            <i/>
            <sz val="14"/>
            <color indexed="8"/>
            <rFont val="Geneva"/>
            <family val="2"/>
          </rPr>
          <t xml:space="preserve"> est ici déterminée par vous.
</t>
        </r>
      </text>
    </comment>
    <comment ref="E20" authorId="0">
      <text>
        <r>
          <rPr>
            <b/>
            <sz val="14"/>
            <color indexed="8"/>
            <rFont val="Geneva"/>
            <family val="2"/>
          </rPr>
          <t>Introduire ici la confiance souhaitée</t>
        </r>
      </text>
    </comment>
    <comment ref="H20" authorId="0">
      <text>
        <r>
          <rPr>
            <b/>
            <sz val="14"/>
            <color indexed="8"/>
            <rFont val="Geneva"/>
            <family val="2"/>
          </rPr>
          <t xml:space="preserve">% d'acceptation de H0, calculé sur 100 tests. 
Estime :
- la confiance si H0 est vraie
- l'erreur </t>
        </r>
        <r>
          <rPr>
            <b/>
            <sz val="14"/>
            <color indexed="8"/>
            <rFont val="Symbol"/>
            <family val="0"/>
          </rPr>
          <t>b</t>
        </r>
        <r>
          <rPr>
            <b/>
            <sz val="14"/>
            <color indexed="8"/>
            <rFont val="Geneva"/>
            <family val="2"/>
          </rPr>
          <t xml:space="preserve"> si H0 est fausse.</t>
        </r>
      </text>
    </comment>
    <comment ref="C21" authorId="0">
      <text>
        <r>
          <rPr>
            <b/>
            <sz val="14"/>
            <color indexed="8"/>
            <rFont val="Geneva"/>
            <family val="2"/>
          </rPr>
          <t xml:space="preserve">Introduire ici l'écart-type du modèle H0. Pour simuler une homogénéité de variance, l'ecart-type de la population réelle prendra la même valeur.
</t>
        </r>
        <r>
          <rPr>
            <i/>
            <sz val="14"/>
            <color indexed="8"/>
            <rFont val="Geneva"/>
            <family val="2"/>
          </rPr>
          <t>Pour simuler une hétérogénéité de variance, changer la valeur dans la cellule à droite de celle-ci.</t>
        </r>
      </text>
    </comment>
    <comment ref="D21" authorId="0">
      <text>
        <r>
          <rPr>
            <b/>
            <sz val="14"/>
            <color indexed="8"/>
            <rFont val="Geneva"/>
            <family val="2"/>
          </rPr>
          <t xml:space="preserve">Ecart-type de la population réelle. Pour simuler une hétérogénéité de variance, choisir une valeur différente de celle de la cellule à gauche de celle-ci.
</t>
        </r>
        <r>
          <rPr>
            <i/>
            <sz val="14"/>
            <color indexed="8"/>
            <rFont val="Geneva"/>
            <family val="2"/>
          </rPr>
          <t>Vous pourrez consater que si la variance est plus grande que celle prévue par H0, la confiance réelle sera moindre que celle prévue.</t>
        </r>
      </text>
    </comment>
    <comment ref="E21" authorId="0">
      <text>
        <r>
          <rPr>
            <b/>
            <sz val="14"/>
            <color indexed="8"/>
            <rFont val="Geneva"/>
            <family val="2"/>
          </rPr>
          <t xml:space="preserve">Erreur </t>
        </r>
        <r>
          <rPr>
            <b/>
            <sz val="18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>, complément de la confiance choisie</t>
        </r>
      </text>
    </comment>
    <comment ref="H21" authorId="0">
      <text>
        <r>
          <rPr>
            <b/>
            <sz val="14"/>
            <color indexed="8"/>
            <rFont val="Geneva"/>
            <family val="2"/>
          </rPr>
          <t xml:space="preserve">% de rejet de H0, calculé sur 100 tests. 
Estime :
- l'erreur </t>
        </r>
        <r>
          <rPr>
            <b/>
            <sz val="14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 xml:space="preserve"> si H0 est vraie
- la puissance si H0 est fausse.
</t>
        </r>
      </text>
    </comment>
    <comment ref="D23" authorId="0">
      <text>
        <r>
          <rPr>
            <b/>
            <sz val="14"/>
            <color indexed="8"/>
            <rFont val="Geneva"/>
            <family val="2"/>
          </rPr>
          <t xml:space="preserve">Choisir la taille de l'échantillon (n ≤ 20).
</t>
        </r>
        <r>
          <rPr>
            <i/>
            <sz val="14"/>
            <color indexed="8"/>
            <rFont val="Geneva"/>
            <family val="2"/>
          </rPr>
          <t>n valeurs simulées suivant les pramètres choisis apparaissent à droite de l'écran.</t>
        </r>
      </text>
    </comment>
    <comment ref="C25" authorId="0">
      <text>
        <r>
          <rPr>
            <b/>
            <sz val="14"/>
            <color indexed="8"/>
            <rFont val="Geneva"/>
            <family val="2"/>
          </rPr>
          <t xml:space="preserve">Seuil de rejet, calculé en fonction de </t>
        </r>
        <r>
          <rPr>
            <b/>
            <sz val="18"/>
            <color indexed="8"/>
            <rFont val="Symbol"/>
            <family val="0"/>
          </rPr>
          <t>s</t>
        </r>
        <r>
          <rPr>
            <b/>
            <sz val="18"/>
            <color indexed="8"/>
            <rFont val="Geneva"/>
            <family val="2"/>
          </rPr>
          <t xml:space="preserve"> </t>
        </r>
        <r>
          <rPr>
            <vertAlign val="subscript"/>
            <sz val="18"/>
            <color indexed="8"/>
            <rFont val="Geneva"/>
            <family val="2"/>
          </rPr>
          <t>H0</t>
        </r>
        <r>
          <rPr>
            <b/>
            <sz val="14"/>
            <color indexed="8"/>
            <rFont val="Geneva"/>
            <family val="2"/>
          </rPr>
          <t xml:space="preserve"> et de </t>
        </r>
        <r>
          <rPr>
            <b/>
            <sz val="18"/>
            <color indexed="8"/>
            <rFont val="Symbol"/>
            <family val="0"/>
          </rPr>
          <t xml:space="preserve">a
</t>
        </r>
      </text>
    </comment>
    <comment ref="D25" authorId="0">
      <text>
        <r>
          <rPr>
            <b/>
            <sz val="14"/>
            <color indexed="8"/>
            <rFont val="Geneva"/>
            <family val="2"/>
          </rPr>
          <t xml:space="preserve">Moyenne des n observations de l'échantillon.
</t>
        </r>
      </text>
    </comment>
    <comment ref="E25" authorId="0">
      <text>
        <r>
          <rPr>
            <b/>
            <sz val="14"/>
            <color indexed="8"/>
            <rFont val="Geneva"/>
            <family val="2"/>
          </rPr>
          <t xml:space="preserve">Décision du test réalisé à partir de l'échantillon.
</t>
        </r>
        <r>
          <rPr>
            <i/>
            <sz val="14"/>
            <color indexed="8"/>
            <rFont val="Geneva"/>
            <family val="2"/>
          </rPr>
          <t xml:space="preserve">99 autres tests sont réalisés simultanément et les résultats synthétisés ci-dessus.
</t>
        </r>
      </text>
    </comment>
  </commentList>
</comments>
</file>

<file path=xl/comments4.xml><?xml version="1.0" encoding="utf-8"?>
<comments xmlns="http://schemas.openxmlformats.org/spreadsheetml/2006/main">
  <authors>
    <author>GV</author>
  </authors>
  <commentList>
    <comment ref="I2" authorId="0">
      <text>
        <r>
          <rPr>
            <b/>
            <sz val="14"/>
            <color indexed="8"/>
            <rFont val="Geneva"/>
            <family val="2"/>
          </rPr>
          <t xml:space="preserve">Simuler une nouvelle expérience
</t>
        </r>
      </text>
    </comment>
    <comment ref="C20" authorId="0">
      <text>
        <r>
          <rPr>
            <b/>
            <sz val="14"/>
            <color indexed="8"/>
            <rFont val="Geneva"/>
            <family val="2"/>
          </rPr>
          <t xml:space="preserve">Introduire ici la moyenne du modèle H0.
</t>
        </r>
      </text>
    </comment>
    <comment ref="D20" authorId="0">
      <text>
        <r>
          <rPr>
            <b/>
            <sz val="14"/>
            <color indexed="8"/>
            <rFont val="Geneva"/>
            <family val="2"/>
          </rPr>
          <t>Introduire ici la moyenne rélle de la population,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>. 
Cette simulation ne prévoit que la situation où M</t>
        </r>
        <r>
          <rPr>
            <vertAlign val="subscript"/>
            <sz val="18"/>
            <color indexed="8"/>
            <rFont val="Geneva"/>
            <family val="2"/>
          </rPr>
          <t>R</t>
        </r>
        <r>
          <rPr>
            <b/>
            <sz val="14"/>
            <color indexed="8"/>
            <rFont val="Geneva"/>
            <family val="2"/>
          </rPr>
          <t xml:space="preserve"> ≥ MH0
</t>
        </r>
        <r>
          <rPr>
            <i/>
            <sz val="14"/>
            <color indexed="8"/>
            <rFont val="Geneva"/>
            <family val="2"/>
          </rPr>
          <t>Contrairement à la moyenne du modèle H1 d'un test d'hypothèse réel, inconnue par définition, la moyenne M</t>
        </r>
        <r>
          <rPr>
            <i/>
            <vertAlign val="subscript"/>
            <sz val="18"/>
            <color indexed="8"/>
            <rFont val="Geneva"/>
            <family val="2"/>
          </rPr>
          <t>R</t>
        </r>
        <r>
          <rPr>
            <i/>
            <sz val="14"/>
            <color indexed="8"/>
            <rFont val="Geneva"/>
            <family val="2"/>
          </rPr>
          <t xml:space="preserve"> est ici déterminée par vous.
</t>
        </r>
      </text>
    </comment>
    <comment ref="E20" authorId="0">
      <text>
        <r>
          <rPr>
            <b/>
            <sz val="14"/>
            <color indexed="8"/>
            <rFont val="Geneva"/>
            <family val="2"/>
          </rPr>
          <t>Introduire ici la confiance souhaitée</t>
        </r>
      </text>
    </comment>
    <comment ref="H20" authorId="0">
      <text>
        <r>
          <rPr>
            <b/>
            <sz val="14"/>
            <color indexed="8"/>
            <rFont val="Geneva"/>
            <family val="2"/>
          </rPr>
          <t xml:space="preserve">% d'acceptation de H0, calculé sur 100 tests. 
Estime :
- la confiance si H0 est vraie
- l'erreur </t>
        </r>
        <r>
          <rPr>
            <b/>
            <sz val="14"/>
            <color indexed="8"/>
            <rFont val="Symbol"/>
            <family val="0"/>
          </rPr>
          <t>b</t>
        </r>
        <r>
          <rPr>
            <b/>
            <sz val="14"/>
            <color indexed="8"/>
            <rFont val="Geneva"/>
            <family val="2"/>
          </rPr>
          <t xml:space="preserve"> si H0 est fausse.</t>
        </r>
      </text>
    </comment>
    <comment ref="C21" authorId="0">
      <text>
        <r>
          <rPr>
            <b/>
            <sz val="14"/>
            <color indexed="8"/>
            <rFont val="Geneva"/>
            <family val="2"/>
          </rPr>
          <t xml:space="preserve">Introduire ici l'écart-type du modèle H0. Pour simuler une homogénéité de variance, l'ecart-type de la population réelle prendra la même valeur.
</t>
        </r>
        <r>
          <rPr>
            <i/>
            <sz val="14"/>
            <color indexed="8"/>
            <rFont val="Geneva"/>
            <family val="2"/>
          </rPr>
          <t>Pour simuler une hétérogénéité de variance, changer la valeur dans la cellule à droite de celle-ci.</t>
        </r>
      </text>
    </comment>
    <comment ref="D21" authorId="0">
      <text>
        <r>
          <rPr>
            <b/>
            <sz val="14"/>
            <color indexed="8"/>
            <rFont val="Geneva"/>
            <family val="2"/>
          </rPr>
          <t xml:space="preserve">Ecart-type de la population réelle. Pour simuler une hétérogénéité de variance, choisir une valeur différente de celle de la cellule à gauche de celle-ci.
</t>
        </r>
        <r>
          <rPr>
            <i/>
            <sz val="14"/>
            <color indexed="8"/>
            <rFont val="Geneva"/>
            <family val="2"/>
          </rPr>
          <t>Vous pourrez consater que si la variance est plus grande que celle prévue par H0, la confiance réelle sera moindre que celle prévue.</t>
        </r>
      </text>
    </comment>
    <comment ref="E21" authorId="0">
      <text>
        <r>
          <rPr>
            <b/>
            <sz val="14"/>
            <color indexed="8"/>
            <rFont val="Geneva"/>
            <family val="2"/>
          </rPr>
          <t xml:space="preserve">Erreur </t>
        </r>
        <r>
          <rPr>
            <b/>
            <sz val="18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>, complément de la confiance choisie</t>
        </r>
      </text>
    </comment>
    <comment ref="H21" authorId="0">
      <text>
        <r>
          <rPr>
            <b/>
            <sz val="14"/>
            <color indexed="8"/>
            <rFont val="Geneva"/>
            <family val="2"/>
          </rPr>
          <t xml:space="preserve">% de rejet de H0, calculé sur 100 tests. 
Estime :
- l'erreur </t>
        </r>
        <r>
          <rPr>
            <b/>
            <sz val="14"/>
            <color indexed="8"/>
            <rFont val="Symbol"/>
            <family val="0"/>
          </rPr>
          <t>a</t>
        </r>
        <r>
          <rPr>
            <b/>
            <sz val="14"/>
            <color indexed="8"/>
            <rFont val="Geneva"/>
            <family val="2"/>
          </rPr>
          <t xml:space="preserve"> si H0 est vraie
- la puissance si H0 est fausse.
</t>
        </r>
      </text>
    </comment>
    <comment ref="D23" authorId="0">
      <text>
        <r>
          <rPr>
            <b/>
            <sz val="14"/>
            <color indexed="8"/>
            <rFont val="Geneva"/>
            <family val="2"/>
          </rPr>
          <t xml:space="preserve">Choisir la taille de l'échantillon (n ≤ 20).
</t>
        </r>
        <r>
          <rPr>
            <i/>
            <sz val="14"/>
            <color indexed="8"/>
            <rFont val="Geneva"/>
            <family val="2"/>
          </rPr>
          <t>n valeurs simulées suivant les pramètres choisis apparaissent à droite de l'écran.</t>
        </r>
      </text>
    </comment>
    <comment ref="C25" authorId="0">
      <text>
        <r>
          <rPr>
            <b/>
            <sz val="14"/>
            <color indexed="8"/>
            <rFont val="Geneva"/>
            <family val="2"/>
          </rPr>
          <t xml:space="preserve">Seuil de rejet, calculé en fonction de </t>
        </r>
        <r>
          <rPr>
            <b/>
            <sz val="18"/>
            <color indexed="8"/>
            <rFont val="Symbol"/>
            <family val="0"/>
          </rPr>
          <t>s</t>
        </r>
        <r>
          <rPr>
            <b/>
            <sz val="18"/>
            <color indexed="8"/>
            <rFont val="Geneva"/>
            <family val="2"/>
          </rPr>
          <t xml:space="preserve"> </t>
        </r>
        <r>
          <rPr>
            <vertAlign val="subscript"/>
            <sz val="18"/>
            <color indexed="8"/>
            <rFont val="Geneva"/>
            <family val="2"/>
          </rPr>
          <t>H0</t>
        </r>
        <r>
          <rPr>
            <b/>
            <sz val="14"/>
            <color indexed="8"/>
            <rFont val="Geneva"/>
            <family val="2"/>
          </rPr>
          <t xml:space="preserve"> et de </t>
        </r>
        <r>
          <rPr>
            <b/>
            <sz val="18"/>
            <color indexed="8"/>
            <rFont val="Symbol"/>
            <family val="0"/>
          </rPr>
          <t xml:space="preserve">a
</t>
        </r>
      </text>
    </comment>
    <comment ref="D25" authorId="0">
      <text>
        <r>
          <rPr>
            <b/>
            <sz val="14"/>
            <color indexed="8"/>
            <rFont val="Geneva"/>
            <family val="2"/>
          </rPr>
          <t xml:space="preserve">Moyenne des n observations de l'échantillon.
</t>
        </r>
      </text>
    </comment>
    <comment ref="E25" authorId="0">
      <text>
        <r>
          <rPr>
            <b/>
            <sz val="14"/>
            <color indexed="8"/>
            <rFont val="Geneva"/>
            <family val="2"/>
          </rPr>
          <t xml:space="preserve">Décision du test réalisé à partir de l'échantillon.
</t>
        </r>
        <r>
          <rPr>
            <i/>
            <sz val="14"/>
            <color indexed="8"/>
            <rFont val="Geneva"/>
            <family val="2"/>
          </rPr>
          <t xml:space="preserve">99 autres tests sont réalisés simultanément et les résultats synthétisés ci-dessus.
</t>
        </r>
      </text>
    </comment>
  </commentList>
</comments>
</file>

<file path=xl/sharedStrings.xml><?xml version="1.0" encoding="utf-8"?>
<sst xmlns="http://schemas.openxmlformats.org/spreadsheetml/2006/main" count="119" uniqueCount="54">
  <si>
    <t>A propos du ©</t>
  </si>
  <si>
    <t>Pratique des biostatistiques   www.fundp.ac.be/biostats Eric Depiereux - Université de Namur</t>
  </si>
  <si>
    <t>Détermination du seuil de rejet de H0 pour une confiance de 99%</t>
  </si>
  <si>
    <t>Z 0,99 =</t>
  </si>
  <si>
    <t>n =</t>
  </si>
  <si>
    <t>n^0,5 =</t>
  </si>
  <si>
    <t>Seuil H0 = 2,326*15/3+120</t>
  </si>
  <si>
    <t>voir seuil dans l'onglet alpha beta (1)</t>
  </si>
  <si>
    <t>Détermination la puissance du test si la pression sanguine des rats traités est en fait 131 mm Hg.</t>
  </si>
  <si>
    <t>Z = (131,63-131)/(15/3)</t>
  </si>
  <si>
    <t>P(Z&lt; 0,126) =</t>
  </si>
  <si>
    <t>dans la dernière ligne de la table de t, on trouve entre 0,5 et 0,6</t>
  </si>
  <si>
    <t>dans la table de Z détaillée, on trouve</t>
  </si>
  <si>
    <t>1- P(Z&lt; 0,126) =</t>
  </si>
  <si>
    <t>voir % Rho dans l'onglet alpha beta (1)</t>
  </si>
  <si>
    <t>Détermination nombre d'individus nécessaire pour avoir 90% de puissance et 95% de confiance</t>
  </si>
  <si>
    <t>Z 0,90 =</t>
  </si>
  <si>
    <t>Z 0,95 =</t>
  </si>
  <si>
    <t>variance =</t>
  </si>
  <si>
    <t>delta =</t>
  </si>
  <si>
    <t>soit</t>
  </si>
  <si>
    <t>n= (1,645+1,282)^2*225/11^2</t>
  </si>
  <si>
    <t>voir % Rho dans l'onglet alpha beta (2)</t>
  </si>
  <si>
    <t xml:space="preserve">Détermination de la confiance réelle si la variance des individus traités est de 625 (mm HG)2 </t>
  </si>
  <si>
    <t>Seuil H0 = 1,645*15/n^,5+120</t>
  </si>
  <si>
    <t>Z = (seuil - 120)/(625/n)^0,5</t>
  </si>
  <si>
    <t>dans la dernière ligne de la table de t, on trouve entre 0,8 et 0,9</t>
  </si>
  <si>
    <t xml:space="preserve">P(Z&lt; </t>
  </si>
  <si>
    <t xml:space="preserve">P(Z&gt; </t>
  </si>
  <si>
    <t>en modifiant n vous pouvez vérifier que ce résultat est indépendant de n</t>
  </si>
  <si>
    <t>voir % Rho dans l'onglet alpha beta (3)</t>
  </si>
  <si>
    <t>�=</t>
  </si>
  <si>
    <t>Nouvelle expérience</t>
  </si>
  <si>
    <t xml:space="preserve"> </t>
  </si>
  <si>
    <t>Modèle H0</t>
  </si>
  <si>
    <t>Réalité</t>
  </si>
  <si>
    <t>Confiance</t>
  </si>
  <si>
    <t>Estimation sur 100 expériences</t>
  </si>
  <si>
    <t>moyenne</t>
  </si>
  <si>
    <t>%AHo</t>
  </si>
  <si>
    <t>ecart-type</t>
  </si>
  <si>
    <t>%RHo</t>
  </si>
  <si>
    <t>Votre expérience</t>
  </si>
  <si>
    <t>MX =</t>
  </si>
  <si>
    <t>Seuil</t>
  </si>
  <si>
    <t>Mx</t>
  </si>
  <si>
    <t xml:space="preserve">Décision </t>
  </si>
  <si>
    <t>hachurage bleu</t>
  </si>
  <si>
    <r>
      <t>s1/÷</t>
    </r>
    <r>
      <rPr>
        <sz val="24"/>
        <rFont val="Geneva"/>
        <family val="2"/>
      </rPr>
      <t>n</t>
    </r>
  </si>
  <si>
    <r>
      <t>s2/÷</t>
    </r>
    <r>
      <rPr>
        <sz val="24"/>
        <rFont val="Geneva"/>
        <family val="2"/>
      </rPr>
      <t>n</t>
    </r>
  </si>
  <si>
    <t>hachurage rouge</t>
  </si>
  <si>
    <t>réalité</t>
  </si>
  <si>
    <t>m</t>
  </si>
  <si>
    <t>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</si>
</sst>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 _F_-;\-* #,##0_ _F_-;_-* \-_ _F_-;_-@_-"/>
    <numFmt numFmtId="165" formatCode="_-* #,##0.00_ _F_-;\-* #,##0.00_ _F_-;_-* \-??_ _F_-;_-@_-"/>
    <numFmt numFmtId="166" formatCode="_-* #,##0&quot; F&quot;_-;\-* #,##0&quot; F&quot;_-;_-* &quot;- F&quot;_-;_-@_-"/>
    <numFmt numFmtId="167" formatCode="_-* #,##0.00&quot; F&quot;_-;\-* #,##0.00&quot; F&quot;_-;_-* \-??&quot; F&quot;_-;_-@_-"/>
    <numFmt numFmtId="168" formatCode="0.00000"/>
    <numFmt numFmtId="169" formatCode="&quot;n=&quot;0"/>
    <numFmt numFmtId="170" formatCode="0.000"/>
    <numFmt numFmtId="171" formatCode="0.0000"/>
    <numFmt numFmtId="172" formatCode="0.000000"/>
    <numFmt numFmtId="173" formatCode="0.0"/>
  </numFmts>
  <fonts count="74">
    <font>
      <sz val="10"/>
      <name val="Verdana"/>
      <family val="2"/>
    </font>
    <font>
      <sz val="10"/>
      <name val="Arial"/>
      <family val="0"/>
    </font>
    <font>
      <u val="single"/>
      <sz val="7.65"/>
      <color indexed="20"/>
      <name val="Geneva"/>
      <family val="2"/>
    </font>
    <font>
      <u val="single"/>
      <sz val="7.65"/>
      <color indexed="12"/>
      <name val="Geneva"/>
      <family val="2"/>
    </font>
    <font>
      <sz val="9"/>
      <name val="Geneva"/>
      <family val="2"/>
    </font>
    <font>
      <u val="single"/>
      <sz val="9"/>
      <color indexed="12"/>
      <name val="Geneva"/>
      <family val="2"/>
    </font>
    <font>
      <sz val="12"/>
      <name val="Geneva"/>
      <family val="2"/>
    </font>
    <font>
      <sz val="18"/>
      <color indexed="12"/>
      <name val="Apple Chancery"/>
      <family val="0"/>
    </font>
    <font>
      <sz val="10"/>
      <color indexed="10"/>
      <name val="Verdana"/>
      <family val="2"/>
    </font>
    <font>
      <sz val="36"/>
      <name val="Geneva"/>
      <family val="2"/>
    </font>
    <font>
      <u val="single"/>
      <sz val="14"/>
      <color indexed="12"/>
      <name val="Geneva"/>
      <family val="2"/>
    </font>
    <font>
      <sz val="14"/>
      <name val="Verdana"/>
      <family val="2"/>
    </font>
    <font>
      <sz val="14"/>
      <name val="Geneva"/>
      <family val="2"/>
    </font>
    <font>
      <sz val="18"/>
      <name val="Geneva"/>
      <family val="2"/>
    </font>
    <font>
      <b/>
      <sz val="14"/>
      <color indexed="8"/>
      <name val="Geneva"/>
      <family val="2"/>
    </font>
    <font>
      <b/>
      <sz val="14"/>
      <name val="Geneva"/>
      <family val="2"/>
    </font>
    <font>
      <vertAlign val="subscript"/>
      <sz val="18"/>
      <color indexed="8"/>
      <name val="Geneva"/>
      <family val="2"/>
    </font>
    <font>
      <i/>
      <sz val="14"/>
      <color indexed="8"/>
      <name val="Geneva"/>
      <family val="2"/>
    </font>
    <font>
      <i/>
      <vertAlign val="subscript"/>
      <sz val="18"/>
      <color indexed="8"/>
      <name val="Geneva"/>
      <family val="2"/>
    </font>
    <font>
      <sz val="24"/>
      <name val="Symbol"/>
      <family val="0"/>
    </font>
    <font>
      <b/>
      <sz val="14"/>
      <color indexed="8"/>
      <name val="Symbol"/>
      <family val="0"/>
    </font>
    <font>
      <b/>
      <sz val="18"/>
      <color indexed="8"/>
      <name val="Symbol"/>
      <family val="0"/>
    </font>
    <font>
      <b/>
      <sz val="18"/>
      <color indexed="8"/>
      <name val="Geneva"/>
      <family val="2"/>
    </font>
    <font>
      <sz val="24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18"/>
      <color indexed="52"/>
      <name val="Arial"/>
      <family val="2"/>
    </font>
    <font>
      <sz val="18"/>
      <color indexed="9"/>
      <name val="Arial"/>
      <family val="2"/>
    </font>
    <font>
      <b/>
      <sz val="14"/>
      <color indexed="5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12"/>
      <name val="Arial"/>
      <family val="0"/>
    </font>
    <font>
      <sz val="18"/>
      <color indexed="12"/>
      <name val="Arial"/>
      <family val="0"/>
    </font>
    <font>
      <sz val="10"/>
      <color indexed="8"/>
      <name val="Verdana"/>
      <family val="0"/>
    </font>
    <font>
      <b/>
      <sz val="1.75"/>
      <color indexed="52"/>
      <name val="Geneva"/>
      <family val="0"/>
    </font>
    <font>
      <sz val="12"/>
      <name val="Calibri"/>
      <family val="0"/>
    </font>
    <font>
      <b/>
      <sz val="36"/>
      <color indexed="12"/>
      <name val="Symbol"/>
      <family val="0"/>
    </font>
    <font>
      <b/>
      <sz val="36"/>
      <color indexed="10"/>
      <name val="Symbol"/>
      <family val="0"/>
    </font>
    <font>
      <b/>
      <sz val="24"/>
      <color indexed="12"/>
      <name val="Symbol"/>
      <family val="0"/>
    </font>
    <font>
      <sz val="12"/>
      <color indexed="12"/>
      <name val="Calibri"/>
      <family val="0"/>
    </font>
    <font>
      <b/>
      <sz val="24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0" borderId="2" applyNumberFormat="0" applyFill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6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73">
    <xf numFmtId="0" fontId="0" fillId="0" borderId="0" xfId="0" applyAlignment="1">
      <alignment/>
    </xf>
    <xf numFmtId="0" fontId="5" fillId="0" borderId="10" xfId="45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33" borderId="0" xfId="0" applyFont="1" applyFill="1" applyAlignment="1">
      <alignment horizontal="center"/>
    </xf>
    <xf numFmtId="0" fontId="9" fillId="0" borderId="0" xfId="92" applyNumberFormat="1" applyFont="1" applyFill="1">
      <alignment/>
      <protection/>
    </xf>
    <xf numFmtId="0" fontId="9" fillId="34" borderId="0" xfId="92" applyNumberFormat="1" applyFont="1" applyFill="1">
      <alignment/>
      <protection/>
    </xf>
    <xf numFmtId="0" fontId="10" fillId="0" borderId="10" xfId="45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33" borderId="0" xfId="92" applyNumberFormat="1" applyFont="1" applyFill="1" applyAlignment="1">
      <alignment horizontal="right"/>
      <protection/>
    </xf>
    <xf numFmtId="0" fontId="13" fillId="0" borderId="0" xfId="92" applyNumberFormat="1" applyFont="1" applyFill="1">
      <alignment/>
      <protection/>
    </xf>
    <xf numFmtId="0" fontId="4" fillId="34" borderId="0" xfId="92" applyNumberFormat="1" applyFont="1" applyFill="1">
      <alignment/>
      <protection/>
    </xf>
    <xf numFmtId="0" fontId="12" fillId="0" borderId="0" xfId="92" applyNumberFormat="1" applyFont="1" applyFill="1">
      <alignment/>
      <protection/>
    </xf>
    <xf numFmtId="0" fontId="6" fillId="0" borderId="0" xfId="92" applyNumberFormat="1" applyFont="1" applyFill="1">
      <alignment/>
      <protection/>
    </xf>
    <xf numFmtId="0" fontId="13" fillId="0" borderId="0" xfId="92" applyNumberFormat="1" applyFont="1" applyFill="1" applyAlignment="1">
      <alignment horizontal="center"/>
      <protection/>
    </xf>
    <xf numFmtId="1" fontId="13" fillId="0" borderId="0" xfId="92" applyNumberFormat="1" applyFont="1" applyFill="1" applyAlignment="1">
      <alignment horizontal="center"/>
      <protection/>
    </xf>
    <xf numFmtId="0" fontId="13" fillId="34" borderId="0" xfId="92" applyNumberFormat="1" applyFont="1" applyFill="1" applyBorder="1" applyAlignment="1">
      <alignment horizontal="center"/>
      <protection/>
    </xf>
    <xf numFmtId="0" fontId="15" fillId="34" borderId="0" xfId="92" applyNumberFormat="1" applyFont="1" applyFill="1" applyAlignment="1">
      <alignment horizontal="center"/>
      <protection/>
    </xf>
    <xf numFmtId="1" fontId="12" fillId="34" borderId="0" xfId="92" applyNumberFormat="1" applyFont="1" applyFill="1" applyAlignment="1">
      <alignment horizontal="left"/>
      <protection/>
    </xf>
    <xf numFmtId="169" fontId="13" fillId="0" borderId="12" xfId="92" applyNumberFormat="1" applyFont="1" applyFill="1" applyBorder="1" applyAlignment="1">
      <alignment horizontal="center"/>
      <protection/>
    </xf>
    <xf numFmtId="0" fontId="13" fillId="0" borderId="0" xfId="92" applyNumberFormat="1" applyFont="1" applyFill="1" applyBorder="1" applyAlignment="1">
      <alignment horizontal="right"/>
      <protection/>
    </xf>
    <xf numFmtId="0" fontId="13" fillId="0" borderId="12" xfId="92" applyNumberFormat="1" applyFont="1" applyFill="1" applyBorder="1" applyAlignment="1">
      <alignment horizontal="center"/>
      <protection/>
    </xf>
    <xf numFmtId="1" fontId="13" fillId="34" borderId="0" xfId="92" applyNumberFormat="1" applyFont="1" applyFill="1" applyAlignment="1">
      <alignment horizontal="left"/>
      <protection/>
    </xf>
    <xf numFmtId="0" fontId="13" fillId="34" borderId="0" xfId="92" applyNumberFormat="1" applyFont="1" applyFill="1">
      <alignment/>
      <protection/>
    </xf>
    <xf numFmtId="0" fontId="13" fillId="0" borderId="0" xfId="92" applyNumberFormat="1" applyFont="1" applyFill="1" applyAlignment="1">
      <alignment horizontal="right"/>
      <protection/>
    </xf>
    <xf numFmtId="0" fontId="13" fillId="33" borderId="12" xfId="92" applyNumberFormat="1" applyFont="1" applyFill="1" applyBorder="1" applyAlignment="1" applyProtection="1">
      <alignment horizontal="center"/>
      <protection locked="0"/>
    </xf>
    <xf numFmtId="9" fontId="13" fillId="33" borderId="12" xfId="93" applyFont="1" applyFill="1" applyBorder="1" applyAlignment="1" applyProtection="1">
      <alignment horizontal="center"/>
      <protection locked="0"/>
    </xf>
    <xf numFmtId="0" fontId="19" fillId="0" borderId="12" xfId="92" applyNumberFormat="1" applyFont="1" applyFill="1" applyBorder="1" applyAlignment="1">
      <alignment horizontal="center"/>
      <protection/>
    </xf>
    <xf numFmtId="0" fontId="13" fillId="0" borderId="13" xfId="92" applyNumberFormat="1" applyFont="1" applyFill="1" applyBorder="1" applyAlignment="1">
      <alignment horizontal="center"/>
      <protection/>
    </xf>
    <xf numFmtId="9" fontId="13" fillId="0" borderId="14" xfId="93" applyFont="1" applyFill="1" applyBorder="1" applyAlignment="1" applyProtection="1">
      <alignment horizontal="center"/>
      <protection/>
    </xf>
    <xf numFmtId="0" fontId="9" fillId="0" borderId="0" xfId="92" applyNumberFormat="1" applyFont="1" applyFill="1" applyBorder="1">
      <alignment/>
      <protection/>
    </xf>
    <xf numFmtId="9" fontId="13" fillId="0" borderId="12" xfId="93" applyFont="1" applyFill="1" applyBorder="1" applyAlignment="1" applyProtection="1">
      <alignment horizontal="center"/>
      <protection/>
    </xf>
    <xf numFmtId="9" fontId="13" fillId="0" borderId="13" xfId="93" applyFont="1" applyFill="1" applyBorder="1" applyAlignment="1" applyProtection="1">
      <alignment horizontal="center"/>
      <protection/>
    </xf>
    <xf numFmtId="1" fontId="13" fillId="0" borderId="15" xfId="92" applyNumberFormat="1" applyFont="1" applyFill="1" applyBorder="1" applyAlignment="1">
      <alignment horizontal="center"/>
      <protection/>
    </xf>
    <xf numFmtId="0" fontId="13" fillId="0" borderId="0" xfId="92" applyNumberFormat="1" applyFont="1" applyFill="1" applyBorder="1">
      <alignment/>
      <protection/>
    </xf>
    <xf numFmtId="0" fontId="15" fillId="33" borderId="0" xfId="92" applyNumberFormat="1" applyFont="1" applyFill="1" applyAlignment="1" applyProtection="1">
      <alignment horizontal="center"/>
      <protection locked="0"/>
    </xf>
    <xf numFmtId="2" fontId="13" fillId="0" borderId="0" xfId="92" applyNumberFormat="1" applyFont="1" applyFill="1" applyBorder="1" applyAlignment="1">
      <alignment horizontal="center"/>
      <protection/>
    </xf>
    <xf numFmtId="0" fontId="9" fillId="34" borderId="0" xfId="92" applyNumberFormat="1" applyFont="1" applyFill="1" applyBorder="1">
      <alignment/>
      <protection/>
    </xf>
    <xf numFmtId="0" fontId="13" fillId="0" borderId="12" xfId="92" applyNumberFormat="1" applyFont="1" applyFill="1" applyBorder="1" applyAlignment="1">
      <alignment horizontal="right"/>
      <protection/>
    </xf>
    <xf numFmtId="2" fontId="13" fillId="0" borderId="12" xfId="92" applyNumberFormat="1" applyFont="1" applyFill="1" applyBorder="1" applyAlignment="1">
      <alignment horizontal="center"/>
      <protection/>
    </xf>
    <xf numFmtId="1" fontId="12" fillId="34" borderId="15" xfId="92" applyNumberFormat="1" applyFont="1" applyFill="1" applyBorder="1" applyAlignment="1">
      <alignment horizontal="left"/>
      <protection/>
    </xf>
    <xf numFmtId="0" fontId="13" fillId="0" borderId="0" xfId="92" applyNumberFormat="1" applyFont="1" applyFill="1" applyBorder="1" applyAlignment="1">
      <alignment horizontal="center"/>
      <protection/>
    </xf>
    <xf numFmtId="0" fontId="12" fillId="34" borderId="0" xfId="92" applyNumberFormat="1" applyFont="1" applyFill="1" applyBorder="1">
      <alignment/>
      <protection/>
    </xf>
    <xf numFmtId="0" fontId="19" fillId="34" borderId="0" xfId="92" applyNumberFormat="1" applyFont="1" applyFill="1" applyBorder="1" applyAlignment="1">
      <alignment horizontal="right"/>
      <protection/>
    </xf>
    <xf numFmtId="2" fontId="13" fillId="34" borderId="0" xfId="92" applyNumberFormat="1" applyFont="1" applyFill="1" applyBorder="1" applyAlignment="1">
      <alignment horizontal="center"/>
      <protection/>
    </xf>
    <xf numFmtId="2" fontId="4" fillId="34" borderId="0" xfId="92" applyNumberFormat="1" applyFont="1" applyFill="1" applyAlignment="1">
      <alignment horizontal="center"/>
      <protection/>
    </xf>
    <xf numFmtId="0" fontId="19" fillId="34" borderId="0" xfId="92" applyNumberFormat="1" applyFont="1" applyFill="1" applyBorder="1" applyAlignment="1">
      <alignment horizontal="right" vertical="center"/>
      <protection/>
    </xf>
    <xf numFmtId="0" fontId="13" fillId="34" borderId="0" xfId="92" applyNumberFormat="1" applyFont="1" applyFill="1" applyBorder="1">
      <alignment/>
      <protection/>
    </xf>
    <xf numFmtId="0" fontId="4" fillId="34" borderId="0" xfId="92" applyFont="1" applyFill="1" applyAlignment="1">
      <alignment horizontal="center"/>
      <protection/>
    </xf>
    <xf numFmtId="2" fontId="13" fillId="34" borderId="0" xfId="92" applyNumberFormat="1" applyFont="1" applyFill="1">
      <alignment/>
      <protection/>
    </xf>
    <xf numFmtId="0" fontId="24" fillId="34" borderId="0" xfId="92" applyFont="1" applyFill="1" applyAlignment="1">
      <alignment/>
      <protection/>
    </xf>
    <xf numFmtId="0" fontId="25" fillId="34" borderId="12" xfId="92" applyFont="1" applyFill="1" applyBorder="1" applyAlignment="1">
      <alignment horizontal="center"/>
      <protection/>
    </xf>
    <xf numFmtId="0" fontId="25" fillId="34" borderId="16" xfId="92" applyFont="1" applyFill="1" applyBorder="1" applyAlignment="1">
      <alignment horizontal="left"/>
      <protection/>
    </xf>
    <xf numFmtId="0" fontId="24" fillId="34" borderId="0" xfId="92" applyFont="1" applyFill="1" applyAlignment="1">
      <alignment horizontal="center"/>
      <protection/>
    </xf>
    <xf numFmtId="0" fontId="25" fillId="34" borderId="17" xfId="92" applyFont="1" applyFill="1" applyBorder="1" applyAlignment="1">
      <alignment horizontal="left"/>
      <protection/>
    </xf>
    <xf numFmtId="170" fontId="24" fillId="34" borderId="0" xfId="92" applyNumberFormat="1" applyFont="1" applyFill="1" applyAlignment="1">
      <alignment horizontal="center"/>
      <protection/>
    </xf>
    <xf numFmtId="171" fontId="4" fillId="34" borderId="0" xfId="92" applyNumberFormat="1" applyFont="1" applyFill="1" applyAlignment="1">
      <alignment horizontal="center"/>
      <protection/>
    </xf>
    <xf numFmtId="0" fontId="25" fillId="34" borderId="0" xfId="92" applyFont="1" applyFill="1" applyAlignment="1">
      <alignment horizontal="right"/>
      <protection/>
    </xf>
    <xf numFmtId="2" fontId="12" fillId="34" borderId="0" xfId="92" applyNumberFormat="1" applyFont="1" applyFill="1" applyBorder="1">
      <alignment/>
      <protection/>
    </xf>
    <xf numFmtId="2" fontId="13" fillId="34" borderId="0" xfId="92" applyNumberFormat="1" applyFont="1" applyFill="1" applyBorder="1">
      <alignment/>
      <protection/>
    </xf>
    <xf numFmtId="171" fontId="4" fillId="0" borderId="0" xfId="92" applyNumberFormat="1" applyFont="1" applyFill="1" applyAlignment="1">
      <alignment horizontal="center"/>
      <protection/>
    </xf>
    <xf numFmtId="170" fontId="24" fillId="0" borderId="0" xfId="92" applyNumberFormat="1" applyFont="1" applyFill="1" applyAlignment="1">
      <alignment horizontal="center"/>
      <protection/>
    </xf>
    <xf numFmtId="0" fontId="4" fillId="0" borderId="0" xfId="92" applyFont="1" applyFill="1" applyAlignment="1">
      <alignment horizontal="center"/>
      <protection/>
    </xf>
    <xf numFmtId="172" fontId="24" fillId="0" borderId="0" xfId="92" applyNumberFormat="1" applyFont="1" applyFill="1" applyAlignment="1">
      <alignment horizontal="center"/>
      <protection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Lien hypertexte visité_091_alpha beta.xls" xfId="46"/>
    <cellStyle name="Lien hypertexte visité_module_120_sim_1.xls Graphique 1" xfId="47"/>
    <cellStyle name="Lien hypertexte visité_module_120_sim_1.xls Graphique 12" xfId="48"/>
    <cellStyle name="Lien hypertexte visité_module_120_sim_1.xls Graphique 3" xfId="49"/>
    <cellStyle name="Lien hypertexte visité_module_120_sim_1.xls Graphique 4" xfId="50"/>
    <cellStyle name="Lien hypertexte visité_module_120_sim_1.xls Graphique 5" xfId="51"/>
    <cellStyle name="Lien hypertexte_091_alpha beta.xls" xfId="52"/>
    <cellStyle name="Lien hypertexte_module_120_sim_1.xls Graphique 1" xfId="53"/>
    <cellStyle name="Lien hypertexte_module_120_sim_1.xls Graphique 12" xfId="54"/>
    <cellStyle name="Lien hypertexte_module_120_sim_1.xls Graphique 3" xfId="55"/>
    <cellStyle name="Lien hypertexte_module_120_sim_1.xls Graphique 4" xfId="56"/>
    <cellStyle name="Lien hypertexte_module_120_sim_1.xls Graphique 5" xfId="57"/>
    <cellStyle name="Comma" xfId="58"/>
    <cellStyle name="Comma [0]" xfId="59"/>
    <cellStyle name="Milliers [0]_Classeur1 Graphique 1" xfId="60"/>
    <cellStyle name="Milliers [0]_Classeur1 Graphique 11" xfId="61"/>
    <cellStyle name="Milliers [0]_Classeur1 Graphique 2" xfId="62"/>
    <cellStyle name="Milliers [0]_Classeur1 Graphique 3" xfId="63"/>
    <cellStyle name="Milliers [0]_Classeur1 Graphique 4" xfId="64"/>
    <cellStyle name="Milliers [0]_module_120_sim_1.xls" xfId="65"/>
    <cellStyle name="Milliers_Classeur1 Graphique 1" xfId="66"/>
    <cellStyle name="Milliers_Classeur1 Graphique 11" xfId="67"/>
    <cellStyle name="Milliers_Classeur1 Graphique 2" xfId="68"/>
    <cellStyle name="Milliers_Classeur1 Graphique 3" xfId="69"/>
    <cellStyle name="Milliers_Classeur1 Graphique 4" xfId="70"/>
    <cellStyle name="Milliers_module_120_sim_1.xls" xfId="71"/>
    <cellStyle name="Currency" xfId="72"/>
    <cellStyle name="Currency [0]" xfId="73"/>
    <cellStyle name="Monétaire [0]_Classeur1 Graphique 1" xfId="74"/>
    <cellStyle name="Monétaire [0]_Classeur1 Graphique 11" xfId="75"/>
    <cellStyle name="Monétaire [0]_Classeur1 Graphique 2" xfId="76"/>
    <cellStyle name="Monétaire [0]_Classeur1 Graphique 3" xfId="77"/>
    <cellStyle name="Monétaire [0]_Classeur1 Graphique 4" xfId="78"/>
    <cellStyle name="Monétaire [0]_module_120_sim_1.xls" xfId="79"/>
    <cellStyle name="Monétaire_Classeur1 Graphique 1" xfId="80"/>
    <cellStyle name="Monétaire_Classeur1 Graphique 11" xfId="81"/>
    <cellStyle name="Monétaire_Classeur1 Graphique 2" xfId="82"/>
    <cellStyle name="Monétaire_Classeur1 Graphique 3" xfId="83"/>
    <cellStyle name="Monétaire_Classeur1 Graphique 4" xfId="84"/>
    <cellStyle name="Monétaire_module_120_sim_1.xls" xfId="85"/>
    <cellStyle name="Neutre" xfId="86"/>
    <cellStyle name="Normal_Classeur1 Graphique 1" xfId="87"/>
    <cellStyle name="Normal_Classeur1 Graphique 11" xfId="88"/>
    <cellStyle name="Normal_Classeur1 Graphique 2" xfId="89"/>
    <cellStyle name="Normal_Classeur1 Graphique 3" xfId="90"/>
    <cellStyle name="Normal_Classeur1 Graphique 4" xfId="91"/>
    <cellStyle name="Normal_module_120_sim_1.xls" xfId="92"/>
    <cellStyle name="Percent" xfId="93"/>
    <cellStyle name="Remarque" xfId="94"/>
    <cellStyle name="Sortie" xfId="95"/>
    <cellStyle name="Texte explicatif" xfId="96"/>
    <cellStyle name="Titre " xfId="97"/>
    <cellStyle name="Titre 1" xfId="98"/>
    <cellStyle name="Titre 2" xfId="99"/>
    <cellStyle name="Titre 3" xfId="100"/>
    <cellStyle name="Titre 4" xfId="101"/>
    <cellStyle name="Total" xfId="102"/>
    <cellStyle name="Vérification de cellule" xfId="103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15506712"/>
        <c:axId val="22674041"/>
      </c:barChart>
      <c:catAx>
        <c:axId val="15506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74041"/>
        <c:crosses val="autoZero"/>
        <c:auto val="1"/>
        <c:lblOffset val="100"/>
        <c:tickLblSkip val="1"/>
        <c:noMultiLvlLbl val="0"/>
      </c:catAx>
      <c:valAx>
        <c:axId val="226740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06712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"/>
          <c:w val="0.97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_2_'!$D$36:$D$137,'alpha beta _2_'!$F$36:$F$137</c:f>
              <c:numCache/>
            </c:numRef>
          </c:xVal>
          <c:yVal>
            <c:numRef>
              <c:f>'alpha beta _2_'!$E$36:$E$137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_2_'!$M$133:$M$134</c:f>
              <c:numCache/>
            </c:numRef>
          </c:xVal>
          <c:yVal>
            <c:numRef>
              <c:f>'alpha beta _2_'!$N$133:$N$134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_2_'!$F$38:$F$39</c:f>
              <c:numCache/>
            </c:numRef>
          </c:xVal>
          <c:yVal>
            <c:numRef>
              <c:f>'alpha beta _2_'!$G$38:$G$39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_2_'!$F$40:$F$41</c:f>
              <c:numCache/>
            </c:numRef>
          </c:xVal>
          <c:yVal>
            <c:numRef>
              <c:f>'alpha beta _2_'!$G$40:$G$41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_2_'!$F$42:$F$43</c:f>
              <c:numCache/>
            </c:numRef>
          </c:xVal>
          <c:yVal>
            <c:numRef>
              <c:f>'alpha beta _2_'!$G$42:$G$43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_2_'!$F$44:$F$45</c:f>
              <c:numCache/>
            </c:numRef>
          </c:xVal>
          <c:yVal>
            <c:numRef>
              <c:f>'alpha beta _2_'!$G$44:$G$45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_2_'!$F$46:$F$47</c:f>
              <c:numCache/>
            </c:numRef>
          </c:xVal>
          <c:yVal>
            <c:numRef>
              <c:f>'alpha beta _2_'!$G$46:$G$47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_2_'!$F$48:$F$49</c:f>
              <c:numCache/>
            </c:numRef>
          </c:xVal>
          <c:yVal>
            <c:numRef>
              <c:f>'alpha beta _2_'!$G$48:$G$49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_2_'!$F$50:$F$51</c:f>
              <c:numCache/>
            </c:numRef>
          </c:xVal>
          <c:yVal>
            <c:numRef>
              <c:f>'alpha beta _2_'!$G$50:$G$51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_2_'!$F$52:$F$53</c:f>
              <c:numCache/>
            </c:numRef>
          </c:xVal>
          <c:yVal>
            <c:numRef>
              <c:f>'alpha beta _2_'!$G$52:$G$53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_2_'!$F$54:$F$55</c:f>
              <c:numCache/>
            </c:numRef>
          </c:xVal>
          <c:yVal>
            <c:numRef>
              <c:f>'alpha beta _2_'!$G$54:$G$55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_2_'!$F$56:$F$57</c:f>
              <c:numCache/>
            </c:numRef>
          </c:xVal>
          <c:yVal>
            <c:numRef>
              <c:f>'alpha beta _2_'!$G$56:$G$57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_2_'!$F$58:$F$59</c:f>
              <c:numCache/>
            </c:numRef>
          </c:xVal>
          <c:yVal>
            <c:numRef>
              <c:f>'alpha beta _2_'!$G$58:$G$59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_2_'!$F$60:$F$61</c:f>
              <c:numCache/>
            </c:numRef>
          </c:xVal>
          <c:yVal>
            <c:numRef>
              <c:f>'alpha beta _2_'!$G$60:$G$61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_2_'!$F$62:$F$63</c:f>
              <c:numCache/>
            </c:numRef>
          </c:xVal>
          <c:yVal>
            <c:numRef>
              <c:f>'alpha beta _2_'!$G$62:$G$63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_2_'!$F$64:$F$65</c:f>
              <c:numCache/>
            </c:numRef>
          </c:xVal>
          <c:yVal>
            <c:numRef>
              <c:f>'alpha beta _2_'!$G$64:$G$65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_2_'!$F$66:$F$67</c:f>
              <c:numCache/>
            </c:numRef>
          </c:xVal>
          <c:yVal>
            <c:numRef>
              <c:f>'alpha beta _2_'!$G$66:$G$67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_2_'!$F$68:$F$69</c:f>
              <c:numCache/>
            </c:numRef>
          </c:xVal>
          <c:yVal>
            <c:numRef>
              <c:f>'alpha beta _2_'!$G$68:$G$69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_2_'!$F$70:$F$71</c:f>
              <c:numCache/>
            </c:numRef>
          </c:xVal>
          <c:yVal>
            <c:numRef>
              <c:f>'alpha beta _2_'!$G$70:$G$71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_2_'!$F$72:$F$73</c:f>
              <c:numCache/>
            </c:numRef>
          </c:xVal>
          <c:yVal>
            <c:numRef>
              <c:f>'alpha beta _2_'!$G$72:$G$73</c:f>
              <c:numCache/>
            </c:numRef>
          </c:yVal>
          <c:smooth val="1"/>
        </c:ser>
        <c:ser>
          <c:idx val="20"/>
          <c:order val="2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_2_'!$F$74:$F$75</c:f>
              <c:numCache/>
            </c:numRef>
          </c:xVal>
          <c:yVal>
            <c:numRef>
              <c:f>'alpha beta _2_'!$G$74:$G$75</c:f>
              <c:numCache/>
            </c:numRef>
          </c:yVal>
          <c:smooth val="1"/>
        </c:ser>
        <c:ser>
          <c:idx val="21"/>
          <c:order val="2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_2_'!$F$76:$F$77</c:f>
              <c:numCache/>
            </c:numRef>
          </c:xVal>
          <c:yVal>
            <c:numRef>
              <c:f>'alpha beta _2_'!$G$76:$G$77</c:f>
              <c:numCache/>
            </c:numRef>
          </c:yVal>
          <c:smooth val="1"/>
        </c:ser>
        <c:ser>
          <c:idx val="22"/>
          <c:order val="2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_2_'!$F$78:$F$79</c:f>
              <c:numCache/>
            </c:numRef>
          </c:xVal>
          <c:yVal>
            <c:numRef>
              <c:f>'alpha beta _2_'!$G$78:$G$79</c:f>
              <c:numCache/>
            </c:numRef>
          </c:yVal>
          <c:smooth val="1"/>
        </c:ser>
        <c:ser>
          <c:idx val="23"/>
          <c:order val="2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_2_'!$F$80:$F$81</c:f>
              <c:numCache/>
            </c:numRef>
          </c:xVal>
          <c:yVal>
            <c:numRef>
              <c:f>'alpha beta _2_'!$G$80:$G$81</c:f>
              <c:numCache/>
            </c:numRef>
          </c:yVal>
          <c:smooth val="1"/>
        </c:ser>
        <c:ser>
          <c:idx val="24"/>
          <c:order val="2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_2_'!$F$82:$F$83</c:f>
              <c:numCache/>
            </c:numRef>
          </c:xVal>
          <c:yVal>
            <c:numRef>
              <c:f>'alpha beta _2_'!$G$82:$G$83</c:f>
              <c:numCache/>
            </c:numRef>
          </c:yVal>
          <c:smooth val="1"/>
        </c:ser>
        <c:ser>
          <c:idx val="25"/>
          <c:order val="2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_2_'!$F$84:$F$85</c:f>
              <c:numCache/>
            </c:numRef>
          </c:xVal>
          <c:yVal>
            <c:numRef>
              <c:f>'alpha beta _2_'!$G$84:$G$85</c:f>
              <c:numCache/>
            </c:numRef>
          </c:yVal>
          <c:smooth val="1"/>
        </c:ser>
        <c:ser>
          <c:idx val="26"/>
          <c:order val="2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_2_'!$F$86:$F$87</c:f>
              <c:numCache/>
            </c:numRef>
          </c:xVal>
          <c:yVal>
            <c:numRef>
              <c:f>'alpha beta _2_'!$G$86:$G$87</c:f>
              <c:numCache/>
            </c:numRef>
          </c:yVal>
          <c:smooth val="1"/>
        </c:ser>
        <c:ser>
          <c:idx val="27"/>
          <c:order val="2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_2_'!$F$88:$F$89</c:f>
              <c:numCache/>
            </c:numRef>
          </c:xVal>
          <c:yVal>
            <c:numRef>
              <c:f>'alpha beta _2_'!$G$88:$G$89</c:f>
              <c:numCache/>
            </c:numRef>
          </c:yVal>
          <c:smooth val="1"/>
        </c:ser>
        <c:ser>
          <c:idx val="28"/>
          <c:order val="2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_2_'!$F$90:$F$91</c:f>
              <c:numCache/>
            </c:numRef>
          </c:xVal>
          <c:yVal>
            <c:numRef>
              <c:f>'alpha beta _2_'!$G$90:$G$91</c:f>
              <c:numCache/>
            </c:numRef>
          </c:yVal>
          <c:smooth val="1"/>
        </c:ser>
        <c:ser>
          <c:idx val="29"/>
          <c:order val="2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_2_'!$F$92:$F$93</c:f>
              <c:numCache/>
            </c:numRef>
          </c:xVal>
          <c:yVal>
            <c:numRef>
              <c:f>'alpha beta _2_'!$G$92:$G$93</c:f>
              <c:numCache/>
            </c:numRef>
          </c:yVal>
          <c:smooth val="1"/>
        </c:ser>
        <c:ser>
          <c:idx val="30"/>
          <c:order val="3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_2_'!$F$94:$F$95</c:f>
              <c:numCache/>
            </c:numRef>
          </c:xVal>
          <c:yVal>
            <c:numRef>
              <c:f>'alpha beta _2_'!$G$94:$G$95</c:f>
              <c:numCache/>
            </c:numRef>
          </c:yVal>
          <c:smooth val="1"/>
        </c:ser>
        <c:ser>
          <c:idx val="31"/>
          <c:order val="31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_2_'!$F$96</c:f>
              <c:numCache/>
            </c:numRef>
          </c:xVal>
          <c:yVal>
            <c:numRef>
              <c:f>'alpha beta _2_'!$G$96</c:f>
              <c:numCache/>
            </c:numRef>
          </c:yVal>
          <c:smooth val="1"/>
        </c:ser>
        <c:ser>
          <c:idx val="32"/>
          <c:order val="3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_2_'!$F$98:$F$99</c:f>
              <c:numCache/>
            </c:numRef>
          </c:xVal>
          <c:yVal>
            <c:numRef>
              <c:f>'alpha beta _2_'!$G$98:$G$99</c:f>
              <c:numCache/>
            </c:numRef>
          </c:yVal>
          <c:smooth val="1"/>
        </c:ser>
        <c:ser>
          <c:idx val="33"/>
          <c:order val="3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_2_'!$F$100:$F$101</c:f>
              <c:numCache/>
            </c:numRef>
          </c:xVal>
          <c:yVal>
            <c:numRef>
              <c:f>'alpha beta _2_'!$G$100:$G$101</c:f>
              <c:numCache/>
            </c:numRef>
          </c:yVal>
          <c:smooth val="1"/>
        </c:ser>
        <c:ser>
          <c:idx val="34"/>
          <c:order val="3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_2_'!$F$102:$F$103</c:f>
              <c:numCache/>
            </c:numRef>
          </c:xVal>
          <c:yVal>
            <c:numRef>
              <c:f>'alpha beta _2_'!$G$102:$G$103</c:f>
              <c:numCache/>
            </c:numRef>
          </c:yVal>
          <c:smooth val="1"/>
        </c:ser>
        <c:ser>
          <c:idx val="35"/>
          <c:order val="3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_2_'!$F$104:$F$105</c:f>
              <c:numCache/>
            </c:numRef>
          </c:xVal>
          <c:yVal>
            <c:numRef>
              <c:f>'alpha beta _2_'!$G$104:$G$105</c:f>
              <c:numCache/>
            </c:numRef>
          </c:yVal>
          <c:smooth val="1"/>
        </c:ser>
        <c:ser>
          <c:idx val="36"/>
          <c:order val="3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_2_'!$F$106:$F$107</c:f>
              <c:numCache/>
            </c:numRef>
          </c:xVal>
          <c:yVal>
            <c:numRef>
              <c:f>'alpha beta _2_'!$G$106:$G$107</c:f>
              <c:numCache/>
            </c:numRef>
          </c:yVal>
          <c:smooth val="1"/>
        </c:ser>
        <c:ser>
          <c:idx val="37"/>
          <c:order val="3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_2_'!$F$108:$F$109</c:f>
              <c:numCache/>
            </c:numRef>
          </c:xVal>
          <c:yVal>
            <c:numRef>
              <c:f>'alpha beta _2_'!$G$108:$G$109</c:f>
              <c:numCache/>
            </c:numRef>
          </c:yVal>
          <c:smooth val="1"/>
        </c:ser>
        <c:ser>
          <c:idx val="38"/>
          <c:order val="3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_2_'!$F$110:$F$111</c:f>
              <c:numCache/>
            </c:numRef>
          </c:xVal>
          <c:yVal>
            <c:numRef>
              <c:f>'alpha beta _2_'!$G$110:$G$111</c:f>
              <c:numCache/>
            </c:numRef>
          </c:yVal>
          <c:smooth val="1"/>
        </c:ser>
        <c:ser>
          <c:idx val="39"/>
          <c:order val="3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_2_'!$F$112:$F$113</c:f>
              <c:numCache/>
            </c:numRef>
          </c:xVal>
          <c:yVal>
            <c:numRef>
              <c:f>'alpha beta _2_'!$G$112:$G$113</c:f>
              <c:numCache/>
            </c:numRef>
          </c:yVal>
          <c:smooth val="1"/>
        </c:ser>
        <c:ser>
          <c:idx val="40"/>
          <c:order val="4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_2_'!$F$114:$F$115</c:f>
              <c:numCache/>
            </c:numRef>
          </c:xVal>
          <c:yVal>
            <c:numRef>
              <c:f>'alpha beta _2_'!$G$114:$G$115</c:f>
              <c:numCache/>
            </c:numRef>
          </c:yVal>
          <c:smooth val="1"/>
        </c:ser>
        <c:ser>
          <c:idx val="41"/>
          <c:order val="4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_2_'!$F$116:$F$117</c:f>
              <c:numCache/>
            </c:numRef>
          </c:xVal>
          <c:yVal>
            <c:numRef>
              <c:f>'alpha beta _2_'!$G$116:$G$117</c:f>
              <c:numCache/>
            </c:numRef>
          </c:yVal>
          <c:smooth val="1"/>
        </c:ser>
        <c:ser>
          <c:idx val="42"/>
          <c:order val="4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_2_'!$F$118:$F$119</c:f>
              <c:numCache/>
            </c:numRef>
          </c:xVal>
          <c:yVal>
            <c:numRef>
              <c:f>'alpha beta _2_'!$G$118:$G$119</c:f>
              <c:numCache/>
            </c:numRef>
          </c:yVal>
          <c:smooth val="1"/>
        </c:ser>
        <c:ser>
          <c:idx val="43"/>
          <c:order val="4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_2_'!$F$120:$F$121</c:f>
              <c:numCache/>
            </c:numRef>
          </c:xVal>
          <c:yVal>
            <c:numRef>
              <c:f>'alpha beta _2_'!$G$120:$G$121</c:f>
              <c:numCache/>
            </c:numRef>
          </c:yVal>
          <c:smooth val="1"/>
        </c:ser>
        <c:ser>
          <c:idx val="44"/>
          <c:order val="4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_2_'!$F$122:$F$123</c:f>
              <c:numCache/>
            </c:numRef>
          </c:xVal>
          <c:yVal>
            <c:numRef>
              <c:f>'alpha beta _2_'!$G$122:$G$123</c:f>
              <c:numCache/>
            </c:numRef>
          </c:yVal>
          <c:smooth val="1"/>
        </c:ser>
        <c:ser>
          <c:idx val="45"/>
          <c:order val="4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_2_'!$F$96:$F$97</c:f>
              <c:numCache/>
            </c:numRef>
          </c:xVal>
          <c:yVal>
            <c:numRef>
              <c:f>'alpha beta _2_'!$G$96:$G$97</c:f>
              <c:numCache/>
            </c:numRef>
          </c:yVal>
          <c:smooth val="1"/>
        </c:ser>
        <c:ser>
          <c:idx val="46"/>
          <c:order val="4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_2_'!$F$124:$F$125</c:f>
              <c:numCache/>
            </c:numRef>
          </c:xVal>
          <c:yVal>
            <c:numRef>
              <c:f>'alpha beta _2_'!$G$124:$G$125</c:f>
              <c:numCache/>
            </c:numRef>
          </c:yVal>
          <c:smooth val="1"/>
        </c:ser>
        <c:ser>
          <c:idx val="47"/>
          <c:order val="4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_2_'!$F$126:$F$127</c:f>
              <c:numCache/>
            </c:numRef>
          </c:xVal>
          <c:yVal>
            <c:numRef>
              <c:f>'alpha beta _2_'!$G$126:$G$127</c:f>
              <c:numCache/>
            </c:numRef>
          </c:yVal>
          <c:smooth val="1"/>
        </c:ser>
        <c:ser>
          <c:idx val="48"/>
          <c:order val="4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_2_'!$F$128:$F$129</c:f>
              <c:numCache/>
            </c:numRef>
          </c:xVal>
          <c:yVal>
            <c:numRef>
              <c:f>'alpha beta _2_'!$G$128:$G$129</c:f>
              <c:numCache/>
            </c:numRef>
          </c:yVal>
          <c:smooth val="1"/>
        </c:ser>
        <c:ser>
          <c:idx val="49"/>
          <c:order val="4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_2_'!$F$130:$F$131</c:f>
              <c:numCache/>
            </c:numRef>
          </c:xVal>
          <c:yVal>
            <c:numRef>
              <c:f>'alpha beta _2_'!$G$130:$G$131</c:f>
              <c:numCache/>
            </c:numRef>
          </c:yVal>
          <c:smooth val="1"/>
        </c:ser>
        <c:ser>
          <c:idx val="50"/>
          <c:order val="5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_2_'!$F$132:$F$133</c:f>
              <c:numCache/>
            </c:numRef>
          </c:xVal>
          <c:yVal>
            <c:numRef>
              <c:f>'alpha beta _2_'!$G$132:$G$133</c:f>
              <c:numCache/>
            </c:numRef>
          </c:yVal>
          <c:smooth val="1"/>
        </c:ser>
        <c:ser>
          <c:idx val="51"/>
          <c:order val="5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_2_'!$F$134:$F$135</c:f>
              <c:numCache/>
            </c:numRef>
          </c:xVal>
          <c:yVal>
            <c:numRef>
              <c:f>'alpha beta _2_'!$G$134:$G$135</c:f>
              <c:numCache/>
            </c:numRef>
          </c:yVal>
          <c:smooth val="1"/>
        </c:ser>
        <c:ser>
          <c:idx val="52"/>
          <c:order val="5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_2_'!$F$136:$F$137</c:f>
              <c:numCache/>
            </c:numRef>
          </c:xVal>
          <c:yVal>
            <c:numRef>
              <c:f>'alpha beta _2_'!$G$136:$G$137</c:f>
              <c:numCache/>
            </c:numRef>
          </c:yVal>
          <c:smooth val="1"/>
        </c:ser>
        <c:ser>
          <c:idx val="53"/>
          <c:order val="5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_2_'!$M$33:$M$34</c:f>
              <c:numCache/>
            </c:numRef>
          </c:xVal>
          <c:yVal>
            <c:numRef>
              <c:f>'alpha beta _2_'!$N$33:$N$34</c:f>
              <c:numCache/>
            </c:numRef>
          </c:yVal>
          <c:smooth val="1"/>
        </c:ser>
        <c:ser>
          <c:idx val="54"/>
          <c:order val="5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_2_'!$M$35:$M$36</c:f>
              <c:numCache/>
            </c:numRef>
          </c:xVal>
          <c:yVal>
            <c:numRef>
              <c:f>'alpha beta _2_'!$N$35:$N$36</c:f>
              <c:numCache/>
            </c:numRef>
          </c:yVal>
          <c:smooth val="1"/>
        </c:ser>
        <c:ser>
          <c:idx val="55"/>
          <c:order val="5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_2_'!$M$37:$M$38</c:f>
              <c:numCache/>
            </c:numRef>
          </c:xVal>
          <c:yVal>
            <c:numRef>
              <c:f>'alpha beta _2_'!$N$37:$N$38</c:f>
              <c:numCache/>
            </c:numRef>
          </c:yVal>
          <c:smooth val="1"/>
        </c:ser>
        <c:ser>
          <c:idx val="56"/>
          <c:order val="5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_2_'!$M$39:$M$40</c:f>
              <c:numCache/>
            </c:numRef>
          </c:xVal>
          <c:yVal>
            <c:numRef>
              <c:f>'alpha beta _2_'!$N$39:$N$40</c:f>
              <c:numCache/>
            </c:numRef>
          </c:yVal>
          <c:smooth val="1"/>
        </c:ser>
        <c:ser>
          <c:idx val="57"/>
          <c:order val="5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_2_'!$M$41:$M$42</c:f>
              <c:numCache/>
            </c:numRef>
          </c:xVal>
          <c:yVal>
            <c:numRef>
              <c:f>'alpha beta _2_'!$N$41:$N$42</c:f>
              <c:numCache/>
            </c:numRef>
          </c:yVal>
          <c:smooth val="1"/>
        </c:ser>
        <c:ser>
          <c:idx val="58"/>
          <c:order val="5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_2_'!$M$43:$M$44</c:f>
              <c:numCache/>
            </c:numRef>
          </c:xVal>
          <c:yVal>
            <c:numRef>
              <c:f>'alpha beta _2_'!$N$43:$N$44</c:f>
              <c:numCache/>
            </c:numRef>
          </c:yVal>
          <c:smooth val="1"/>
        </c:ser>
        <c:ser>
          <c:idx val="59"/>
          <c:order val="5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_2_'!$M$45:$M$46</c:f>
              <c:numCache/>
            </c:numRef>
          </c:xVal>
          <c:yVal>
            <c:numRef>
              <c:f>'alpha beta _2_'!$N$45:$N$46</c:f>
              <c:numCache/>
            </c:numRef>
          </c:yVal>
          <c:smooth val="1"/>
        </c:ser>
        <c:ser>
          <c:idx val="60"/>
          <c:order val="6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_2_'!$M$47:$M$48</c:f>
              <c:numCache/>
            </c:numRef>
          </c:xVal>
          <c:yVal>
            <c:numRef>
              <c:f>'alpha beta _2_'!$N$47:$N$48</c:f>
              <c:numCache/>
            </c:numRef>
          </c:yVal>
          <c:smooth val="1"/>
        </c:ser>
        <c:ser>
          <c:idx val="61"/>
          <c:order val="6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_2_'!$M$49:$M$50</c:f>
              <c:numCache/>
            </c:numRef>
          </c:xVal>
          <c:yVal>
            <c:numRef>
              <c:f>'alpha beta _2_'!$N$49:$N$50</c:f>
              <c:numCache/>
            </c:numRef>
          </c:yVal>
          <c:smooth val="1"/>
        </c:ser>
        <c:ser>
          <c:idx val="62"/>
          <c:order val="6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_2_'!$M$51:$M$52</c:f>
              <c:numCache/>
            </c:numRef>
          </c:xVal>
          <c:yVal>
            <c:numRef>
              <c:f>'alpha beta _2_'!$N$51:$N$52</c:f>
              <c:numCache/>
            </c:numRef>
          </c:yVal>
          <c:smooth val="1"/>
        </c:ser>
        <c:ser>
          <c:idx val="63"/>
          <c:order val="6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_2_'!$M$53:$M$54</c:f>
              <c:numCache/>
            </c:numRef>
          </c:xVal>
          <c:yVal>
            <c:numRef>
              <c:f>'alpha beta _2_'!$N$53:$N$54</c:f>
              <c:numCache/>
            </c:numRef>
          </c:yVal>
          <c:smooth val="1"/>
        </c:ser>
        <c:ser>
          <c:idx val="64"/>
          <c:order val="6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_2_'!$M$55:$M$56</c:f>
              <c:numCache/>
            </c:numRef>
          </c:xVal>
          <c:yVal>
            <c:numRef>
              <c:f>'alpha beta _2_'!$N$55:$N$56</c:f>
              <c:numCache/>
            </c:numRef>
          </c:yVal>
          <c:smooth val="1"/>
        </c:ser>
        <c:ser>
          <c:idx val="65"/>
          <c:order val="6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_2_'!$M$57:$M$58</c:f>
              <c:numCache/>
            </c:numRef>
          </c:xVal>
          <c:yVal>
            <c:numRef>
              <c:f>'alpha beta _2_'!$N$57:$N$58</c:f>
              <c:numCache/>
            </c:numRef>
          </c:yVal>
          <c:smooth val="1"/>
        </c:ser>
        <c:ser>
          <c:idx val="66"/>
          <c:order val="6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_2_'!$M$59:$M$60</c:f>
              <c:numCache/>
            </c:numRef>
          </c:xVal>
          <c:yVal>
            <c:numRef>
              <c:f>'alpha beta _2_'!$N$59:$N$60</c:f>
              <c:numCache/>
            </c:numRef>
          </c:yVal>
          <c:smooth val="1"/>
        </c:ser>
        <c:ser>
          <c:idx val="67"/>
          <c:order val="6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_2_'!$M$61:$M$62</c:f>
              <c:numCache/>
            </c:numRef>
          </c:xVal>
          <c:yVal>
            <c:numRef>
              <c:f>'alpha beta _2_'!$N$61:$N$62</c:f>
              <c:numCache/>
            </c:numRef>
          </c:yVal>
          <c:smooth val="1"/>
        </c:ser>
        <c:ser>
          <c:idx val="68"/>
          <c:order val="6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_2_'!$M$63:$M$64</c:f>
              <c:numCache/>
            </c:numRef>
          </c:xVal>
          <c:yVal>
            <c:numRef>
              <c:f>'alpha beta _2_'!$N$63:$N$64</c:f>
              <c:numCache/>
            </c:numRef>
          </c:yVal>
          <c:smooth val="1"/>
        </c:ser>
        <c:ser>
          <c:idx val="69"/>
          <c:order val="6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_2_'!$M$65:$M$66</c:f>
              <c:numCache/>
            </c:numRef>
          </c:xVal>
          <c:yVal>
            <c:numRef>
              <c:f>'alpha beta _2_'!$N$65:$N$66</c:f>
              <c:numCache/>
            </c:numRef>
          </c:yVal>
          <c:smooth val="1"/>
        </c:ser>
        <c:ser>
          <c:idx val="70"/>
          <c:order val="7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_2_'!$M$67:$M$68</c:f>
              <c:numCache/>
            </c:numRef>
          </c:xVal>
          <c:yVal>
            <c:numRef>
              <c:f>'alpha beta _2_'!$N$67:$N$68</c:f>
              <c:numCache/>
            </c:numRef>
          </c:yVal>
          <c:smooth val="1"/>
        </c:ser>
        <c:ser>
          <c:idx val="71"/>
          <c:order val="7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_2_'!$M$69:$M$70</c:f>
              <c:numCache/>
            </c:numRef>
          </c:xVal>
          <c:yVal>
            <c:numRef>
              <c:f>'alpha beta _2_'!$N$69:$N$70</c:f>
              <c:numCache/>
            </c:numRef>
          </c:yVal>
          <c:smooth val="1"/>
        </c:ser>
        <c:ser>
          <c:idx val="72"/>
          <c:order val="7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_2_'!$M$71:$M$72</c:f>
              <c:numCache/>
            </c:numRef>
          </c:xVal>
          <c:yVal>
            <c:numRef>
              <c:f>'alpha beta _2_'!$N$71:$N$72</c:f>
              <c:numCache/>
            </c:numRef>
          </c:yVal>
          <c:smooth val="1"/>
        </c:ser>
        <c:ser>
          <c:idx val="73"/>
          <c:order val="7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_2_'!$M$73:$M$74</c:f>
              <c:numCache/>
            </c:numRef>
          </c:xVal>
          <c:yVal>
            <c:numRef>
              <c:f>'alpha beta _2_'!$N$73:$N$74</c:f>
              <c:numCache/>
            </c:numRef>
          </c:yVal>
          <c:smooth val="1"/>
        </c:ser>
        <c:ser>
          <c:idx val="74"/>
          <c:order val="7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_2_'!$M$75:$M$76</c:f>
              <c:numCache/>
            </c:numRef>
          </c:xVal>
          <c:yVal>
            <c:numRef>
              <c:f>'alpha beta _2_'!$N$75:$N$76</c:f>
              <c:numCache/>
            </c:numRef>
          </c:yVal>
          <c:smooth val="1"/>
        </c:ser>
        <c:ser>
          <c:idx val="75"/>
          <c:order val="7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_2_'!$M$77:$M$78</c:f>
              <c:numCache/>
            </c:numRef>
          </c:xVal>
          <c:yVal>
            <c:numRef>
              <c:f>'alpha beta _2_'!$N$77:$N$78</c:f>
              <c:numCache/>
            </c:numRef>
          </c:yVal>
          <c:smooth val="1"/>
        </c:ser>
        <c:ser>
          <c:idx val="76"/>
          <c:order val="7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_2_'!$M$79:$M$80</c:f>
              <c:numCache/>
            </c:numRef>
          </c:xVal>
          <c:yVal>
            <c:numRef>
              <c:f>'alpha beta _2_'!$N$79:$N$80</c:f>
              <c:numCache/>
            </c:numRef>
          </c:yVal>
          <c:smooth val="1"/>
        </c:ser>
        <c:ser>
          <c:idx val="77"/>
          <c:order val="7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_2_'!$M$81:$M$82</c:f>
              <c:numCache/>
            </c:numRef>
          </c:xVal>
          <c:yVal>
            <c:numRef>
              <c:f>'alpha beta _2_'!$N$81:$N$82</c:f>
              <c:numCache/>
            </c:numRef>
          </c:yVal>
          <c:smooth val="1"/>
        </c:ser>
        <c:ser>
          <c:idx val="78"/>
          <c:order val="7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_2_'!$M$83:$M$84</c:f>
              <c:numCache/>
            </c:numRef>
          </c:xVal>
          <c:yVal>
            <c:numRef>
              <c:f>'alpha beta _2_'!$N$83:$N$84</c:f>
              <c:numCache/>
            </c:numRef>
          </c:yVal>
          <c:smooth val="1"/>
        </c:ser>
        <c:ser>
          <c:idx val="79"/>
          <c:order val="7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_2_'!$M$85:$M$86</c:f>
              <c:numCache/>
            </c:numRef>
          </c:xVal>
          <c:yVal>
            <c:numRef>
              <c:f>'alpha beta _2_'!$N$85:$N$86</c:f>
              <c:numCache/>
            </c:numRef>
          </c:yVal>
          <c:smooth val="1"/>
        </c:ser>
        <c:ser>
          <c:idx val="80"/>
          <c:order val="8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_2_'!$M$87:$M$88</c:f>
              <c:numCache/>
            </c:numRef>
          </c:xVal>
          <c:yVal>
            <c:numRef>
              <c:f>'alpha beta _2_'!$N$87:$N$88</c:f>
              <c:numCache/>
            </c:numRef>
          </c:yVal>
          <c:smooth val="1"/>
        </c:ser>
        <c:ser>
          <c:idx val="81"/>
          <c:order val="8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_2_'!$M$89:$M$90</c:f>
              <c:numCache/>
            </c:numRef>
          </c:xVal>
          <c:yVal>
            <c:numRef>
              <c:f>'alpha beta _2_'!$N$89:$N$90</c:f>
              <c:numCache/>
            </c:numRef>
          </c:yVal>
          <c:smooth val="1"/>
        </c:ser>
        <c:ser>
          <c:idx val="82"/>
          <c:order val="8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_2_'!$M$91:$M$92</c:f>
              <c:numCache/>
            </c:numRef>
          </c:xVal>
          <c:yVal>
            <c:numRef>
              <c:f>'alpha beta _2_'!$N$91:$N$92</c:f>
              <c:numCache/>
            </c:numRef>
          </c:yVal>
          <c:smooth val="1"/>
        </c:ser>
        <c:ser>
          <c:idx val="83"/>
          <c:order val="8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_2_'!$M$93:$M$94</c:f>
              <c:numCache/>
            </c:numRef>
          </c:xVal>
          <c:yVal>
            <c:numRef>
              <c:f>'alpha beta _2_'!$N$93:$N$94</c:f>
              <c:numCache/>
            </c:numRef>
          </c:yVal>
          <c:smooth val="1"/>
        </c:ser>
        <c:ser>
          <c:idx val="84"/>
          <c:order val="8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_2_'!$M$95:$M$96</c:f>
              <c:numCache/>
            </c:numRef>
          </c:xVal>
          <c:yVal>
            <c:numRef>
              <c:f>'alpha beta _2_'!$N$95:$N$96</c:f>
              <c:numCache/>
            </c:numRef>
          </c:yVal>
          <c:smooth val="1"/>
        </c:ser>
        <c:ser>
          <c:idx val="85"/>
          <c:order val="8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_2_'!$M$97:$M$98</c:f>
              <c:numCache/>
            </c:numRef>
          </c:xVal>
          <c:yVal>
            <c:numRef>
              <c:f>'alpha beta _2_'!$N$97:$N$98</c:f>
              <c:numCache/>
            </c:numRef>
          </c:yVal>
          <c:smooth val="1"/>
        </c:ser>
        <c:ser>
          <c:idx val="86"/>
          <c:order val="8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_2_'!$M$99:$M$100</c:f>
              <c:numCache/>
            </c:numRef>
          </c:xVal>
          <c:yVal>
            <c:numRef>
              <c:f>'alpha beta _2_'!$N$99:$N$100</c:f>
              <c:numCache/>
            </c:numRef>
          </c:yVal>
          <c:smooth val="1"/>
        </c:ser>
        <c:ser>
          <c:idx val="87"/>
          <c:order val="8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_2_'!$M$101:$M$102</c:f>
              <c:numCache/>
            </c:numRef>
          </c:xVal>
          <c:yVal>
            <c:numRef>
              <c:f>'alpha beta _2_'!$N$101:$N$102</c:f>
              <c:numCache/>
            </c:numRef>
          </c:yVal>
          <c:smooth val="1"/>
        </c:ser>
        <c:ser>
          <c:idx val="88"/>
          <c:order val="8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_2_'!$M$103:$M$104</c:f>
              <c:numCache/>
            </c:numRef>
          </c:xVal>
          <c:yVal>
            <c:numRef>
              <c:f>'alpha beta _2_'!$N$103:$N$104</c:f>
              <c:numCache/>
            </c:numRef>
          </c:yVal>
          <c:smooth val="1"/>
        </c:ser>
        <c:ser>
          <c:idx val="89"/>
          <c:order val="8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_2_'!$M$105:$M$106</c:f>
              <c:numCache/>
            </c:numRef>
          </c:xVal>
          <c:yVal>
            <c:numRef>
              <c:f>'alpha beta _2_'!$N$105:$N$106</c:f>
              <c:numCache/>
            </c:numRef>
          </c:yVal>
          <c:smooth val="1"/>
        </c:ser>
        <c:ser>
          <c:idx val="90"/>
          <c:order val="9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_2_'!$M$107:$M$108</c:f>
              <c:numCache/>
            </c:numRef>
          </c:xVal>
          <c:yVal>
            <c:numRef>
              <c:f>'alpha beta _2_'!$N$107:$N$108</c:f>
              <c:numCache/>
            </c:numRef>
          </c:yVal>
          <c:smooth val="1"/>
        </c:ser>
        <c:ser>
          <c:idx val="91"/>
          <c:order val="9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_2_'!$M$109:$M$110</c:f>
              <c:numCache/>
            </c:numRef>
          </c:xVal>
          <c:yVal>
            <c:numRef>
              <c:f>'alpha beta _2_'!$N$109:$N$110</c:f>
              <c:numCache/>
            </c:numRef>
          </c:yVal>
          <c:smooth val="1"/>
        </c:ser>
        <c:ser>
          <c:idx val="92"/>
          <c:order val="9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_2_'!$M$113:$M$114</c:f>
              <c:numCache/>
            </c:numRef>
          </c:xVal>
          <c:yVal>
            <c:numRef>
              <c:f>'alpha beta _2_'!$N$113:$N$114</c:f>
              <c:numCache/>
            </c:numRef>
          </c:yVal>
          <c:smooth val="1"/>
        </c:ser>
        <c:ser>
          <c:idx val="93"/>
          <c:order val="9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_2_'!$M$115:$M$116</c:f>
              <c:numCache/>
            </c:numRef>
          </c:xVal>
          <c:yVal>
            <c:numRef>
              <c:f>'alpha beta _2_'!$N$115:$N$116</c:f>
              <c:numCache/>
            </c:numRef>
          </c:yVal>
          <c:smooth val="1"/>
        </c:ser>
        <c:ser>
          <c:idx val="94"/>
          <c:order val="9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_2_'!$M$117:$M$118</c:f>
              <c:numCache/>
            </c:numRef>
          </c:xVal>
          <c:yVal>
            <c:numRef>
              <c:f>'alpha beta _2_'!$N$117:$N$118</c:f>
              <c:numCache/>
            </c:numRef>
          </c:yVal>
          <c:smooth val="1"/>
        </c:ser>
        <c:ser>
          <c:idx val="95"/>
          <c:order val="9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_2_'!$M$119:$M$120</c:f>
              <c:numCache/>
            </c:numRef>
          </c:xVal>
          <c:yVal>
            <c:numRef>
              <c:f>'alpha beta _2_'!$N$119:$N$120</c:f>
              <c:numCache/>
            </c:numRef>
          </c:yVal>
          <c:smooth val="1"/>
        </c:ser>
        <c:ser>
          <c:idx val="96"/>
          <c:order val="9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_2_'!$M$121:$M$122</c:f>
              <c:numCache/>
            </c:numRef>
          </c:xVal>
          <c:yVal>
            <c:numRef>
              <c:f>'alpha beta _2_'!$N$121:$N$122</c:f>
              <c:numCache/>
            </c:numRef>
          </c:yVal>
          <c:smooth val="1"/>
        </c:ser>
        <c:ser>
          <c:idx val="97"/>
          <c:order val="9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_2_'!$M$123:$M$124</c:f>
              <c:numCache/>
            </c:numRef>
          </c:xVal>
          <c:yVal>
            <c:numRef>
              <c:f>'alpha beta _2_'!$N$123:$N$124</c:f>
              <c:numCache/>
            </c:numRef>
          </c:yVal>
          <c:smooth val="1"/>
        </c:ser>
        <c:ser>
          <c:idx val="98"/>
          <c:order val="9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_2_'!$M$125:$M$126</c:f>
              <c:numCache/>
            </c:numRef>
          </c:xVal>
          <c:yVal>
            <c:numRef>
              <c:f>'alpha beta _2_'!$N$125:$N$126</c:f>
              <c:numCache/>
            </c:numRef>
          </c:yVal>
          <c:smooth val="1"/>
        </c:ser>
        <c:ser>
          <c:idx val="99"/>
          <c:order val="9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_2_'!$M$127:$M$128</c:f>
              <c:numCache/>
            </c:numRef>
          </c:xVal>
          <c:yVal>
            <c:numRef>
              <c:f>'alpha beta _2_'!$N$127:$N$128</c:f>
              <c:numCache/>
            </c:numRef>
          </c:yVal>
          <c:smooth val="1"/>
        </c:ser>
        <c:ser>
          <c:idx val="100"/>
          <c:order val="10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_2_'!$M$129:$M$130</c:f>
              <c:numCache/>
            </c:numRef>
          </c:xVal>
          <c:yVal>
            <c:numRef>
              <c:f>'alpha beta _2_'!$N$129:$N$130</c:f>
              <c:numCache/>
            </c:numRef>
          </c:yVal>
          <c:smooth val="1"/>
        </c:ser>
        <c:ser>
          <c:idx val="101"/>
          <c:order val="10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_2_'!$M$131:$M$132</c:f>
              <c:numCache/>
            </c:numRef>
          </c:xVal>
          <c:yVal>
            <c:numRef>
              <c:f>'alpha beta _2_'!$N$131:$N$132</c:f>
              <c:numCache/>
            </c:numRef>
          </c:yVal>
          <c:smooth val="1"/>
        </c:ser>
        <c:ser>
          <c:idx val="102"/>
          <c:order val="10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_2_'!$M$111:$M$112</c:f>
              <c:numCache/>
            </c:numRef>
          </c:xVal>
          <c:yVal>
            <c:numRef>
              <c:f>'alpha beta _2_'!$N$111:$N$112</c:f>
              <c:numCache/>
            </c:numRef>
          </c:yVal>
          <c:smooth val="1"/>
        </c:ser>
        <c:ser>
          <c:idx val="103"/>
          <c:order val="10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_2_'!$H$35:$H$36</c:f>
              <c:numCache/>
            </c:numRef>
          </c:xVal>
          <c:yVal>
            <c:numRef>
              <c:f>'alpha beta _2_'!$J$35:$J$36</c:f>
              <c:numCache/>
            </c:numRef>
          </c:yVal>
          <c:smooth val="1"/>
        </c:ser>
        <c:ser>
          <c:idx val="104"/>
          <c:order val="10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'alpha beta _2_'!$K$36:$K$137</c:f>
              <c:numCache/>
            </c:numRef>
          </c:xVal>
          <c:yVal>
            <c:numRef>
              <c:f>'alpha beta _2_'!$L$33:$L$134</c:f>
              <c:numCache/>
            </c:numRef>
          </c:yVal>
          <c:smooth val="1"/>
        </c:ser>
        <c:ser>
          <c:idx val="105"/>
          <c:order val="105"/>
          <c:spPr>
            <a:ln w="381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_2_'!$H$38:$H$39</c:f>
              <c:numCache/>
            </c:numRef>
          </c:xVal>
          <c:yVal>
            <c:numRef>
              <c:f>'alpha beta _2_'!$J$38:$J$39</c:f>
              <c:numCache/>
            </c:numRef>
          </c:yVal>
          <c:smooth val="1"/>
        </c:ser>
        <c:axId val="61667118"/>
        <c:axId val="54363431"/>
      </c:scatterChart>
      <c:valAx>
        <c:axId val="6166711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b</a:t>
                </a:r>
                <a:r>
                  <a:rPr lang="en-US" cap="none" sz="3600" b="1" i="0" u="none" baseline="0">
                    <a:solidFill>
                      <a:srgbClr val="DD0806"/>
                    </a:solidFill>
                  </a:rPr>
                  <a:t>                              </a:t>
                </a: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a</a:t>
                </a:r>
                <a:r>
                  <a:rPr lang="en-US" cap="none" sz="2400" b="1" i="0" u="none" baseline="0">
                    <a:solidFill>
                      <a:srgbClr val="0000D4"/>
                    </a:solidFill>
                  </a:rPr>
                  <a:t>  </a:t>
                </a:r>
                <a:r>
                  <a:rPr lang="en-US" cap="none" sz="2400" b="1" i="0" u="none" baseline="0">
                    <a:solidFill>
                      <a:srgbClr val="0000D4"/>
                    </a:solidFill>
                  </a:rPr>
                  <a:t>            </a:t>
                </a:r>
              </a:p>
            </c:rich>
          </c:tx>
          <c:layout>
            <c:manualLayout>
              <c:xMode val="factor"/>
              <c:yMode val="factor"/>
              <c:x val="0.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9900"/>
                </a:solidFill>
              </a:defRPr>
            </a:pPr>
          </a:p>
        </c:txPr>
        <c:crossAx val="54363431"/>
        <c:crosses val="autoZero"/>
        <c:crossBetween val="midCat"/>
        <c:dispUnits/>
      </c:valAx>
      <c:valAx>
        <c:axId val="54363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crossAx val="61667118"/>
        <c:crosses val="autoZero"/>
        <c:crossBetween val="midCat"/>
        <c:dispUnits/>
      </c:valAx>
      <c:spPr>
        <a:gradFill rotWithShape="1">
          <a:gsLst>
            <a:gs pos="0">
              <a:srgbClr val="DEE6FE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DEE6FE"/>
        </a:gs>
        <a:gs pos="100000">
          <a:srgbClr val="336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54888548"/>
        <c:axId val="40816501"/>
      </c:barChart>
      <c:catAx>
        <c:axId val="54888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16501"/>
        <c:crosses val="autoZero"/>
        <c:auto val="1"/>
        <c:lblOffset val="100"/>
        <c:tickLblSkip val="1"/>
        <c:noMultiLvlLbl val="0"/>
      </c:catAx>
      <c:valAx>
        <c:axId val="408165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88548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n=143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8825898"/>
        <c:axId val="25734547"/>
      </c:barChart>
      <c:catAx>
        <c:axId val="28825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34547"/>
        <c:crosses val="autoZero"/>
        <c:auto val="1"/>
        <c:lblOffset val="100"/>
        <c:tickLblSkip val="1"/>
        <c:noMultiLvlLbl val="0"/>
      </c:catAx>
      <c:valAx>
        <c:axId val="257345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25898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n=390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49052416"/>
        <c:axId val="55346945"/>
      </c:barChart>
      <c:catAx>
        <c:axId val="49052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46945"/>
        <c:crosses val="autoZero"/>
        <c:auto val="1"/>
        <c:lblOffset val="100"/>
        <c:tickLblSkip val="1"/>
        <c:noMultiLvlLbl val="0"/>
      </c:catAx>
      <c:valAx>
        <c:axId val="553469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416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n=6162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0005734"/>
        <c:axId val="7313215"/>
      </c:barChart>
      <c:catAx>
        <c:axId val="20005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13215"/>
        <c:crosses val="autoZero"/>
        <c:auto val="1"/>
        <c:lblOffset val="100"/>
        <c:tickLblSkip val="1"/>
        <c:noMultiLvlLbl val="0"/>
      </c:catAx>
      <c:valAx>
        <c:axId val="73132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05734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"/>
          <c:w val="0.97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_3_'!$D$36:$D$137,'alpha beta _3_'!$F$36:$F$137</c:f>
              <c:numCache/>
            </c:numRef>
          </c:xVal>
          <c:yVal>
            <c:numRef>
              <c:f>'alpha beta _3_'!$E$36:$E$137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_3_'!$M$133:$M$134</c:f>
              <c:numCache/>
            </c:numRef>
          </c:xVal>
          <c:yVal>
            <c:numRef>
              <c:f>'alpha beta _3_'!$N$133:$N$134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_3_'!$F$38:$F$39</c:f>
              <c:numCache/>
            </c:numRef>
          </c:xVal>
          <c:yVal>
            <c:numRef>
              <c:f>'alpha beta _3_'!$G$38:$G$39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_3_'!$F$40:$F$41</c:f>
              <c:numCache/>
            </c:numRef>
          </c:xVal>
          <c:yVal>
            <c:numRef>
              <c:f>'alpha beta _3_'!$G$40:$G$41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_3_'!$F$42:$F$43</c:f>
              <c:numCache/>
            </c:numRef>
          </c:xVal>
          <c:yVal>
            <c:numRef>
              <c:f>'alpha beta _3_'!$G$42:$G$43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_3_'!$F$44:$F$45</c:f>
              <c:numCache/>
            </c:numRef>
          </c:xVal>
          <c:yVal>
            <c:numRef>
              <c:f>'alpha beta _3_'!$G$44:$G$45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_3_'!$F$46:$F$47</c:f>
              <c:numCache/>
            </c:numRef>
          </c:xVal>
          <c:yVal>
            <c:numRef>
              <c:f>'alpha beta _3_'!$G$46:$G$47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_3_'!$F$48:$F$49</c:f>
              <c:numCache/>
            </c:numRef>
          </c:xVal>
          <c:yVal>
            <c:numRef>
              <c:f>'alpha beta _3_'!$G$48:$G$49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_3_'!$F$50:$F$51</c:f>
              <c:numCache/>
            </c:numRef>
          </c:xVal>
          <c:yVal>
            <c:numRef>
              <c:f>'alpha beta _3_'!$G$50:$G$51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_3_'!$F$52:$F$53</c:f>
              <c:numCache/>
            </c:numRef>
          </c:xVal>
          <c:yVal>
            <c:numRef>
              <c:f>'alpha beta _3_'!$G$52:$G$53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_3_'!$F$54:$F$55</c:f>
              <c:numCache/>
            </c:numRef>
          </c:xVal>
          <c:yVal>
            <c:numRef>
              <c:f>'alpha beta _3_'!$G$54:$G$55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_3_'!$F$56:$F$57</c:f>
              <c:numCache/>
            </c:numRef>
          </c:xVal>
          <c:yVal>
            <c:numRef>
              <c:f>'alpha beta _3_'!$G$56:$G$57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_3_'!$F$58:$F$59</c:f>
              <c:numCache/>
            </c:numRef>
          </c:xVal>
          <c:yVal>
            <c:numRef>
              <c:f>'alpha beta _3_'!$G$58:$G$59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_3_'!$F$60:$F$61</c:f>
              <c:numCache/>
            </c:numRef>
          </c:xVal>
          <c:yVal>
            <c:numRef>
              <c:f>'alpha beta _3_'!$G$60:$G$61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_3_'!$F$62:$F$63</c:f>
              <c:numCache/>
            </c:numRef>
          </c:xVal>
          <c:yVal>
            <c:numRef>
              <c:f>'alpha beta _3_'!$G$62:$G$63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_3_'!$F$64:$F$65</c:f>
              <c:numCache/>
            </c:numRef>
          </c:xVal>
          <c:yVal>
            <c:numRef>
              <c:f>'alpha beta _3_'!$G$64:$G$65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_3_'!$F$66:$F$67</c:f>
              <c:numCache/>
            </c:numRef>
          </c:xVal>
          <c:yVal>
            <c:numRef>
              <c:f>'alpha beta _3_'!$G$66:$G$67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_3_'!$F$68:$F$69</c:f>
              <c:numCache/>
            </c:numRef>
          </c:xVal>
          <c:yVal>
            <c:numRef>
              <c:f>'alpha beta _3_'!$G$68:$G$69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_3_'!$F$70:$F$71</c:f>
              <c:numCache/>
            </c:numRef>
          </c:xVal>
          <c:yVal>
            <c:numRef>
              <c:f>'alpha beta _3_'!$G$70:$G$71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_3_'!$F$72:$F$73</c:f>
              <c:numCache/>
            </c:numRef>
          </c:xVal>
          <c:yVal>
            <c:numRef>
              <c:f>'alpha beta _3_'!$G$72:$G$73</c:f>
              <c:numCache/>
            </c:numRef>
          </c:yVal>
          <c:smooth val="1"/>
        </c:ser>
        <c:ser>
          <c:idx val="20"/>
          <c:order val="2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_3_'!$F$74:$F$75</c:f>
              <c:numCache/>
            </c:numRef>
          </c:xVal>
          <c:yVal>
            <c:numRef>
              <c:f>'alpha beta _3_'!$G$74:$G$75</c:f>
              <c:numCache/>
            </c:numRef>
          </c:yVal>
          <c:smooth val="1"/>
        </c:ser>
        <c:ser>
          <c:idx val="21"/>
          <c:order val="2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_3_'!$F$76:$F$77</c:f>
              <c:numCache/>
            </c:numRef>
          </c:xVal>
          <c:yVal>
            <c:numRef>
              <c:f>'alpha beta _3_'!$G$76:$G$77</c:f>
              <c:numCache/>
            </c:numRef>
          </c:yVal>
          <c:smooth val="1"/>
        </c:ser>
        <c:ser>
          <c:idx val="22"/>
          <c:order val="2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_3_'!$F$78:$F$79</c:f>
              <c:numCache/>
            </c:numRef>
          </c:xVal>
          <c:yVal>
            <c:numRef>
              <c:f>'alpha beta _3_'!$G$78:$G$79</c:f>
              <c:numCache/>
            </c:numRef>
          </c:yVal>
          <c:smooth val="1"/>
        </c:ser>
        <c:ser>
          <c:idx val="23"/>
          <c:order val="2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_3_'!$F$80:$F$81</c:f>
              <c:numCache/>
            </c:numRef>
          </c:xVal>
          <c:yVal>
            <c:numRef>
              <c:f>'alpha beta _3_'!$G$80:$G$81</c:f>
              <c:numCache/>
            </c:numRef>
          </c:yVal>
          <c:smooth val="1"/>
        </c:ser>
        <c:ser>
          <c:idx val="24"/>
          <c:order val="2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_3_'!$F$82:$F$83</c:f>
              <c:numCache/>
            </c:numRef>
          </c:xVal>
          <c:yVal>
            <c:numRef>
              <c:f>'alpha beta _3_'!$G$82:$G$83</c:f>
              <c:numCache/>
            </c:numRef>
          </c:yVal>
          <c:smooth val="1"/>
        </c:ser>
        <c:ser>
          <c:idx val="25"/>
          <c:order val="2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_3_'!$F$84:$F$85</c:f>
              <c:numCache/>
            </c:numRef>
          </c:xVal>
          <c:yVal>
            <c:numRef>
              <c:f>'alpha beta _3_'!$G$84:$G$85</c:f>
              <c:numCache/>
            </c:numRef>
          </c:yVal>
          <c:smooth val="1"/>
        </c:ser>
        <c:ser>
          <c:idx val="26"/>
          <c:order val="2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_3_'!$F$86:$F$87</c:f>
              <c:numCache/>
            </c:numRef>
          </c:xVal>
          <c:yVal>
            <c:numRef>
              <c:f>'alpha beta _3_'!$G$86:$G$87</c:f>
              <c:numCache/>
            </c:numRef>
          </c:yVal>
          <c:smooth val="1"/>
        </c:ser>
        <c:ser>
          <c:idx val="27"/>
          <c:order val="2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_3_'!$F$88:$F$89</c:f>
              <c:numCache/>
            </c:numRef>
          </c:xVal>
          <c:yVal>
            <c:numRef>
              <c:f>'alpha beta _3_'!$G$88:$G$89</c:f>
              <c:numCache/>
            </c:numRef>
          </c:yVal>
          <c:smooth val="1"/>
        </c:ser>
        <c:ser>
          <c:idx val="28"/>
          <c:order val="2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_3_'!$F$90:$F$91</c:f>
              <c:numCache/>
            </c:numRef>
          </c:xVal>
          <c:yVal>
            <c:numRef>
              <c:f>'alpha beta _3_'!$G$90:$G$91</c:f>
              <c:numCache/>
            </c:numRef>
          </c:yVal>
          <c:smooth val="1"/>
        </c:ser>
        <c:ser>
          <c:idx val="29"/>
          <c:order val="2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_3_'!$F$92:$F$93</c:f>
              <c:numCache/>
            </c:numRef>
          </c:xVal>
          <c:yVal>
            <c:numRef>
              <c:f>'alpha beta _3_'!$G$92:$G$93</c:f>
              <c:numCache/>
            </c:numRef>
          </c:yVal>
          <c:smooth val="1"/>
        </c:ser>
        <c:ser>
          <c:idx val="30"/>
          <c:order val="3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_3_'!$F$94:$F$95</c:f>
              <c:numCache/>
            </c:numRef>
          </c:xVal>
          <c:yVal>
            <c:numRef>
              <c:f>'alpha beta _3_'!$G$94:$G$95</c:f>
              <c:numCache/>
            </c:numRef>
          </c:yVal>
          <c:smooth val="1"/>
        </c:ser>
        <c:ser>
          <c:idx val="31"/>
          <c:order val="31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_3_'!$F$96</c:f>
              <c:numCache/>
            </c:numRef>
          </c:xVal>
          <c:yVal>
            <c:numRef>
              <c:f>'alpha beta _3_'!$G$96</c:f>
              <c:numCache/>
            </c:numRef>
          </c:yVal>
          <c:smooth val="1"/>
        </c:ser>
        <c:ser>
          <c:idx val="32"/>
          <c:order val="3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_3_'!$F$98:$F$99</c:f>
              <c:numCache/>
            </c:numRef>
          </c:xVal>
          <c:yVal>
            <c:numRef>
              <c:f>'alpha beta _3_'!$G$98:$G$99</c:f>
              <c:numCache/>
            </c:numRef>
          </c:yVal>
          <c:smooth val="1"/>
        </c:ser>
        <c:ser>
          <c:idx val="33"/>
          <c:order val="3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_3_'!$F$100:$F$101</c:f>
              <c:numCache/>
            </c:numRef>
          </c:xVal>
          <c:yVal>
            <c:numRef>
              <c:f>'alpha beta _3_'!$G$100:$G$101</c:f>
              <c:numCache/>
            </c:numRef>
          </c:yVal>
          <c:smooth val="1"/>
        </c:ser>
        <c:ser>
          <c:idx val="34"/>
          <c:order val="3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_3_'!$F$102:$F$103</c:f>
              <c:numCache/>
            </c:numRef>
          </c:xVal>
          <c:yVal>
            <c:numRef>
              <c:f>'alpha beta _3_'!$G$102:$G$103</c:f>
              <c:numCache/>
            </c:numRef>
          </c:yVal>
          <c:smooth val="1"/>
        </c:ser>
        <c:ser>
          <c:idx val="35"/>
          <c:order val="3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_3_'!$F$104:$F$105</c:f>
              <c:numCache/>
            </c:numRef>
          </c:xVal>
          <c:yVal>
            <c:numRef>
              <c:f>'alpha beta _3_'!$G$104:$G$105</c:f>
              <c:numCache/>
            </c:numRef>
          </c:yVal>
          <c:smooth val="1"/>
        </c:ser>
        <c:ser>
          <c:idx val="36"/>
          <c:order val="3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_3_'!$F$106:$F$107</c:f>
              <c:numCache/>
            </c:numRef>
          </c:xVal>
          <c:yVal>
            <c:numRef>
              <c:f>'alpha beta _3_'!$G$106:$G$107</c:f>
              <c:numCache/>
            </c:numRef>
          </c:yVal>
          <c:smooth val="1"/>
        </c:ser>
        <c:ser>
          <c:idx val="37"/>
          <c:order val="3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_3_'!$F$108:$F$109</c:f>
              <c:numCache/>
            </c:numRef>
          </c:xVal>
          <c:yVal>
            <c:numRef>
              <c:f>'alpha beta _3_'!$G$108:$G$109</c:f>
              <c:numCache/>
            </c:numRef>
          </c:yVal>
          <c:smooth val="1"/>
        </c:ser>
        <c:ser>
          <c:idx val="38"/>
          <c:order val="3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_3_'!$F$110:$F$111</c:f>
              <c:numCache/>
            </c:numRef>
          </c:xVal>
          <c:yVal>
            <c:numRef>
              <c:f>'alpha beta _3_'!$G$110:$G$111</c:f>
              <c:numCache/>
            </c:numRef>
          </c:yVal>
          <c:smooth val="1"/>
        </c:ser>
        <c:ser>
          <c:idx val="39"/>
          <c:order val="3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_3_'!$F$112:$F$113</c:f>
              <c:numCache/>
            </c:numRef>
          </c:xVal>
          <c:yVal>
            <c:numRef>
              <c:f>'alpha beta _3_'!$G$112:$G$113</c:f>
              <c:numCache/>
            </c:numRef>
          </c:yVal>
          <c:smooth val="1"/>
        </c:ser>
        <c:ser>
          <c:idx val="40"/>
          <c:order val="4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_3_'!$F$114:$F$115</c:f>
              <c:numCache/>
            </c:numRef>
          </c:xVal>
          <c:yVal>
            <c:numRef>
              <c:f>'alpha beta _3_'!$G$114:$G$115</c:f>
              <c:numCache/>
            </c:numRef>
          </c:yVal>
          <c:smooth val="1"/>
        </c:ser>
        <c:ser>
          <c:idx val="41"/>
          <c:order val="4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_3_'!$F$116:$F$117</c:f>
              <c:numCache/>
            </c:numRef>
          </c:xVal>
          <c:yVal>
            <c:numRef>
              <c:f>'alpha beta _3_'!$G$116:$G$117</c:f>
              <c:numCache/>
            </c:numRef>
          </c:yVal>
          <c:smooth val="1"/>
        </c:ser>
        <c:ser>
          <c:idx val="42"/>
          <c:order val="4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_3_'!$F$118:$F$119</c:f>
              <c:numCache/>
            </c:numRef>
          </c:xVal>
          <c:yVal>
            <c:numRef>
              <c:f>'alpha beta _3_'!$G$118:$G$119</c:f>
              <c:numCache/>
            </c:numRef>
          </c:yVal>
          <c:smooth val="1"/>
        </c:ser>
        <c:ser>
          <c:idx val="43"/>
          <c:order val="4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_3_'!$F$120:$F$121</c:f>
              <c:numCache/>
            </c:numRef>
          </c:xVal>
          <c:yVal>
            <c:numRef>
              <c:f>'alpha beta _3_'!$G$120:$G$121</c:f>
              <c:numCache/>
            </c:numRef>
          </c:yVal>
          <c:smooth val="1"/>
        </c:ser>
        <c:ser>
          <c:idx val="44"/>
          <c:order val="4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_3_'!$F$122:$F$123</c:f>
              <c:numCache/>
            </c:numRef>
          </c:xVal>
          <c:yVal>
            <c:numRef>
              <c:f>'alpha beta _3_'!$G$122:$G$123</c:f>
              <c:numCache/>
            </c:numRef>
          </c:yVal>
          <c:smooth val="1"/>
        </c:ser>
        <c:ser>
          <c:idx val="45"/>
          <c:order val="4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_3_'!$F$96:$F$97</c:f>
              <c:numCache/>
            </c:numRef>
          </c:xVal>
          <c:yVal>
            <c:numRef>
              <c:f>'alpha beta _3_'!$G$96:$G$97</c:f>
              <c:numCache/>
            </c:numRef>
          </c:yVal>
          <c:smooth val="1"/>
        </c:ser>
        <c:ser>
          <c:idx val="46"/>
          <c:order val="4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_3_'!$F$124:$F$125</c:f>
              <c:numCache/>
            </c:numRef>
          </c:xVal>
          <c:yVal>
            <c:numRef>
              <c:f>'alpha beta _3_'!$G$124:$G$125</c:f>
              <c:numCache/>
            </c:numRef>
          </c:yVal>
          <c:smooth val="1"/>
        </c:ser>
        <c:ser>
          <c:idx val="47"/>
          <c:order val="4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_3_'!$F$126:$F$127</c:f>
              <c:numCache/>
            </c:numRef>
          </c:xVal>
          <c:yVal>
            <c:numRef>
              <c:f>'alpha beta _3_'!$G$126:$G$127</c:f>
              <c:numCache/>
            </c:numRef>
          </c:yVal>
          <c:smooth val="1"/>
        </c:ser>
        <c:ser>
          <c:idx val="48"/>
          <c:order val="4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_3_'!$F$128:$F$129</c:f>
              <c:numCache/>
            </c:numRef>
          </c:xVal>
          <c:yVal>
            <c:numRef>
              <c:f>'alpha beta _3_'!$G$128:$G$129</c:f>
              <c:numCache/>
            </c:numRef>
          </c:yVal>
          <c:smooth val="1"/>
        </c:ser>
        <c:ser>
          <c:idx val="49"/>
          <c:order val="4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_3_'!$F$130:$F$131</c:f>
              <c:numCache/>
            </c:numRef>
          </c:xVal>
          <c:yVal>
            <c:numRef>
              <c:f>'alpha beta _3_'!$G$130:$G$131</c:f>
              <c:numCache/>
            </c:numRef>
          </c:yVal>
          <c:smooth val="1"/>
        </c:ser>
        <c:ser>
          <c:idx val="50"/>
          <c:order val="5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_3_'!$F$132:$F$133</c:f>
              <c:numCache/>
            </c:numRef>
          </c:xVal>
          <c:yVal>
            <c:numRef>
              <c:f>'alpha beta _3_'!$G$132:$G$133</c:f>
              <c:numCache/>
            </c:numRef>
          </c:yVal>
          <c:smooth val="1"/>
        </c:ser>
        <c:ser>
          <c:idx val="51"/>
          <c:order val="5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_3_'!$F$134:$F$135</c:f>
              <c:numCache/>
            </c:numRef>
          </c:xVal>
          <c:yVal>
            <c:numRef>
              <c:f>'alpha beta _3_'!$G$134:$G$135</c:f>
              <c:numCache/>
            </c:numRef>
          </c:yVal>
          <c:smooth val="1"/>
        </c:ser>
        <c:ser>
          <c:idx val="52"/>
          <c:order val="5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_3_'!$F$136:$F$137</c:f>
              <c:numCache/>
            </c:numRef>
          </c:xVal>
          <c:yVal>
            <c:numRef>
              <c:f>'alpha beta _3_'!$G$136:$G$137</c:f>
              <c:numCache/>
            </c:numRef>
          </c:yVal>
          <c:smooth val="1"/>
        </c:ser>
        <c:ser>
          <c:idx val="53"/>
          <c:order val="5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_3_'!$M$33:$M$34</c:f>
              <c:numCache/>
            </c:numRef>
          </c:xVal>
          <c:yVal>
            <c:numRef>
              <c:f>'alpha beta _3_'!$N$33:$N$34</c:f>
              <c:numCache/>
            </c:numRef>
          </c:yVal>
          <c:smooth val="1"/>
        </c:ser>
        <c:ser>
          <c:idx val="54"/>
          <c:order val="5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_3_'!$M$35:$M$36</c:f>
              <c:numCache/>
            </c:numRef>
          </c:xVal>
          <c:yVal>
            <c:numRef>
              <c:f>'alpha beta _3_'!$N$35:$N$36</c:f>
              <c:numCache/>
            </c:numRef>
          </c:yVal>
          <c:smooth val="1"/>
        </c:ser>
        <c:ser>
          <c:idx val="55"/>
          <c:order val="5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_3_'!$M$37:$M$38</c:f>
              <c:numCache/>
            </c:numRef>
          </c:xVal>
          <c:yVal>
            <c:numRef>
              <c:f>'alpha beta _3_'!$N$37:$N$38</c:f>
              <c:numCache/>
            </c:numRef>
          </c:yVal>
          <c:smooth val="1"/>
        </c:ser>
        <c:ser>
          <c:idx val="56"/>
          <c:order val="5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_3_'!$M$39:$M$40</c:f>
              <c:numCache/>
            </c:numRef>
          </c:xVal>
          <c:yVal>
            <c:numRef>
              <c:f>'alpha beta _3_'!$N$39:$N$40</c:f>
              <c:numCache/>
            </c:numRef>
          </c:yVal>
          <c:smooth val="1"/>
        </c:ser>
        <c:ser>
          <c:idx val="57"/>
          <c:order val="5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_3_'!$M$41:$M$42</c:f>
              <c:numCache/>
            </c:numRef>
          </c:xVal>
          <c:yVal>
            <c:numRef>
              <c:f>'alpha beta _3_'!$N$41:$N$42</c:f>
              <c:numCache/>
            </c:numRef>
          </c:yVal>
          <c:smooth val="1"/>
        </c:ser>
        <c:ser>
          <c:idx val="58"/>
          <c:order val="5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_3_'!$M$43:$M$44</c:f>
              <c:numCache/>
            </c:numRef>
          </c:xVal>
          <c:yVal>
            <c:numRef>
              <c:f>'alpha beta _3_'!$N$43:$N$44</c:f>
              <c:numCache/>
            </c:numRef>
          </c:yVal>
          <c:smooth val="1"/>
        </c:ser>
        <c:ser>
          <c:idx val="59"/>
          <c:order val="5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_3_'!$M$45:$M$46</c:f>
              <c:numCache/>
            </c:numRef>
          </c:xVal>
          <c:yVal>
            <c:numRef>
              <c:f>'alpha beta _3_'!$N$45:$N$46</c:f>
              <c:numCache/>
            </c:numRef>
          </c:yVal>
          <c:smooth val="1"/>
        </c:ser>
        <c:ser>
          <c:idx val="60"/>
          <c:order val="6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_3_'!$M$47:$M$48</c:f>
              <c:numCache/>
            </c:numRef>
          </c:xVal>
          <c:yVal>
            <c:numRef>
              <c:f>'alpha beta _3_'!$N$47:$N$48</c:f>
              <c:numCache/>
            </c:numRef>
          </c:yVal>
          <c:smooth val="1"/>
        </c:ser>
        <c:ser>
          <c:idx val="61"/>
          <c:order val="6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_3_'!$M$49:$M$50</c:f>
              <c:numCache/>
            </c:numRef>
          </c:xVal>
          <c:yVal>
            <c:numRef>
              <c:f>'alpha beta _3_'!$N$49:$N$50</c:f>
              <c:numCache/>
            </c:numRef>
          </c:yVal>
          <c:smooth val="1"/>
        </c:ser>
        <c:ser>
          <c:idx val="62"/>
          <c:order val="6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_3_'!$M$51:$M$52</c:f>
              <c:numCache/>
            </c:numRef>
          </c:xVal>
          <c:yVal>
            <c:numRef>
              <c:f>'alpha beta _3_'!$N$51:$N$52</c:f>
              <c:numCache/>
            </c:numRef>
          </c:yVal>
          <c:smooth val="1"/>
        </c:ser>
        <c:ser>
          <c:idx val="63"/>
          <c:order val="6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_3_'!$M$53:$M$54</c:f>
              <c:numCache/>
            </c:numRef>
          </c:xVal>
          <c:yVal>
            <c:numRef>
              <c:f>'alpha beta _3_'!$N$53:$N$54</c:f>
              <c:numCache/>
            </c:numRef>
          </c:yVal>
          <c:smooth val="1"/>
        </c:ser>
        <c:ser>
          <c:idx val="64"/>
          <c:order val="6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_3_'!$M$55:$M$56</c:f>
              <c:numCache/>
            </c:numRef>
          </c:xVal>
          <c:yVal>
            <c:numRef>
              <c:f>'alpha beta _3_'!$N$55:$N$56</c:f>
              <c:numCache/>
            </c:numRef>
          </c:yVal>
          <c:smooth val="1"/>
        </c:ser>
        <c:ser>
          <c:idx val="65"/>
          <c:order val="6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_3_'!$M$57:$M$58</c:f>
              <c:numCache/>
            </c:numRef>
          </c:xVal>
          <c:yVal>
            <c:numRef>
              <c:f>'alpha beta _3_'!$N$57:$N$58</c:f>
              <c:numCache/>
            </c:numRef>
          </c:yVal>
          <c:smooth val="1"/>
        </c:ser>
        <c:ser>
          <c:idx val="66"/>
          <c:order val="6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_3_'!$M$59:$M$60</c:f>
              <c:numCache/>
            </c:numRef>
          </c:xVal>
          <c:yVal>
            <c:numRef>
              <c:f>'alpha beta _3_'!$N$59:$N$60</c:f>
              <c:numCache/>
            </c:numRef>
          </c:yVal>
          <c:smooth val="1"/>
        </c:ser>
        <c:ser>
          <c:idx val="67"/>
          <c:order val="6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_3_'!$M$61:$M$62</c:f>
              <c:numCache/>
            </c:numRef>
          </c:xVal>
          <c:yVal>
            <c:numRef>
              <c:f>'alpha beta _3_'!$N$61:$N$62</c:f>
              <c:numCache/>
            </c:numRef>
          </c:yVal>
          <c:smooth val="1"/>
        </c:ser>
        <c:ser>
          <c:idx val="68"/>
          <c:order val="6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_3_'!$M$63:$M$64</c:f>
              <c:numCache/>
            </c:numRef>
          </c:xVal>
          <c:yVal>
            <c:numRef>
              <c:f>'alpha beta _3_'!$N$63:$N$64</c:f>
              <c:numCache/>
            </c:numRef>
          </c:yVal>
          <c:smooth val="1"/>
        </c:ser>
        <c:ser>
          <c:idx val="69"/>
          <c:order val="6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_3_'!$M$65:$M$66</c:f>
              <c:numCache/>
            </c:numRef>
          </c:xVal>
          <c:yVal>
            <c:numRef>
              <c:f>'alpha beta _3_'!$N$65:$N$66</c:f>
              <c:numCache/>
            </c:numRef>
          </c:yVal>
          <c:smooth val="1"/>
        </c:ser>
        <c:ser>
          <c:idx val="70"/>
          <c:order val="7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_3_'!$M$67:$M$68</c:f>
              <c:numCache/>
            </c:numRef>
          </c:xVal>
          <c:yVal>
            <c:numRef>
              <c:f>'alpha beta _3_'!$N$67:$N$68</c:f>
              <c:numCache/>
            </c:numRef>
          </c:yVal>
          <c:smooth val="1"/>
        </c:ser>
        <c:ser>
          <c:idx val="71"/>
          <c:order val="7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_3_'!$M$69:$M$70</c:f>
              <c:numCache/>
            </c:numRef>
          </c:xVal>
          <c:yVal>
            <c:numRef>
              <c:f>'alpha beta _3_'!$N$69:$N$70</c:f>
              <c:numCache/>
            </c:numRef>
          </c:yVal>
          <c:smooth val="1"/>
        </c:ser>
        <c:ser>
          <c:idx val="72"/>
          <c:order val="7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_3_'!$M$71:$M$72</c:f>
              <c:numCache/>
            </c:numRef>
          </c:xVal>
          <c:yVal>
            <c:numRef>
              <c:f>'alpha beta _3_'!$N$71:$N$72</c:f>
              <c:numCache/>
            </c:numRef>
          </c:yVal>
          <c:smooth val="1"/>
        </c:ser>
        <c:ser>
          <c:idx val="73"/>
          <c:order val="7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_3_'!$M$73:$M$74</c:f>
              <c:numCache/>
            </c:numRef>
          </c:xVal>
          <c:yVal>
            <c:numRef>
              <c:f>'alpha beta _3_'!$N$73:$N$74</c:f>
              <c:numCache/>
            </c:numRef>
          </c:yVal>
          <c:smooth val="1"/>
        </c:ser>
        <c:ser>
          <c:idx val="74"/>
          <c:order val="7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_3_'!$M$75:$M$76</c:f>
              <c:numCache/>
            </c:numRef>
          </c:xVal>
          <c:yVal>
            <c:numRef>
              <c:f>'alpha beta _3_'!$N$75:$N$76</c:f>
              <c:numCache/>
            </c:numRef>
          </c:yVal>
          <c:smooth val="1"/>
        </c:ser>
        <c:ser>
          <c:idx val="75"/>
          <c:order val="7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_3_'!$M$77:$M$78</c:f>
              <c:numCache/>
            </c:numRef>
          </c:xVal>
          <c:yVal>
            <c:numRef>
              <c:f>'alpha beta _3_'!$N$77:$N$78</c:f>
              <c:numCache/>
            </c:numRef>
          </c:yVal>
          <c:smooth val="1"/>
        </c:ser>
        <c:ser>
          <c:idx val="76"/>
          <c:order val="7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_3_'!$M$79:$M$80</c:f>
              <c:numCache/>
            </c:numRef>
          </c:xVal>
          <c:yVal>
            <c:numRef>
              <c:f>'alpha beta _3_'!$N$79:$N$80</c:f>
              <c:numCache/>
            </c:numRef>
          </c:yVal>
          <c:smooth val="1"/>
        </c:ser>
        <c:ser>
          <c:idx val="77"/>
          <c:order val="7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_3_'!$M$81:$M$82</c:f>
              <c:numCache/>
            </c:numRef>
          </c:xVal>
          <c:yVal>
            <c:numRef>
              <c:f>'alpha beta _3_'!$N$81:$N$82</c:f>
              <c:numCache/>
            </c:numRef>
          </c:yVal>
          <c:smooth val="1"/>
        </c:ser>
        <c:ser>
          <c:idx val="78"/>
          <c:order val="7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_3_'!$M$83:$M$84</c:f>
              <c:numCache/>
            </c:numRef>
          </c:xVal>
          <c:yVal>
            <c:numRef>
              <c:f>'alpha beta _3_'!$N$83:$N$84</c:f>
              <c:numCache/>
            </c:numRef>
          </c:yVal>
          <c:smooth val="1"/>
        </c:ser>
        <c:ser>
          <c:idx val="79"/>
          <c:order val="7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_3_'!$M$85:$M$86</c:f>
              <c:numCache/>
            </c:numRef>
          </c:xVal>
          <c:yVal>
            <c:numRef>
              <c:f>'alpha beta _3_'!$N$85:$N$86</c:f>
              <c:numCache/>
            </c:numRef>
          </c:yVal>
          <c:smooth val="1"/>
        </c:ser>
        <c:ser>
          <c:idx val="80"/>
          <c:order val="8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_3_'!$M$87:$M$88</c:f>
              <c:numCache/>
            </c:numRef>
          </c:xVal>
          <c:yVal>
            <c:numRef>
              <c:f>'alpha beta _3_'!$N$87:$N$88</c:f>
              <c:numCache/>
            </c:numRef>
          </c:yVal>
          <c:smooth val="1"/>
        </c:ser>
        <c:ser>
          <c:idx val="81"/>
          <c:order val="8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_3_'!$M$89:$M$90</c:f>
              <c:numCache/>
            </c:numRef>
          </c:xVal>
          <c:yVal>
            <c:numRef>
              <c:f>'alpha beta _3_'!$N$89:$N$90</c:f>
              <c:numCache/>
            </c:numRef>
          </c:yVal>
          <c:smooth val="1"/>
        </c:ser>
        <c:ser>
          <c:idx val="82"/>
          <c:order val="8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_3_'!$M$91:$M$92</c:f>
              <c:numCache/>
            </c:numRef>
          </c:xVal>
          <c:yVal>
            <c:numRef>
              <c:f>'alpha beta _3_'!$N$91:$N$92</c:f>
              <c:numCache/>
            </c:numRef>
          </c:yVal>
          <c:smooth val="1"/>
        </c:ser>
        <c:ser>
          <c:idx val="83"/>
          <c:order val="8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_3_'!$M$93:$M$94</c:f>
              <c:numCache/>
            </c:numRef>
          </c:xVal>
          <c:yVal>
            <c:numRef>
              <c:f>'alpha beta _3_'!$N$93:$N$94</c:f>
              <c:numCache/>
            </c:numRef>
          </c:yVal>
          <c:smooth val="1"/>
        </c:ser>
        <c:ser>
          <c:idx val="84"/>
          <c:order val="8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_3_'!$M$95:$M$96</c:f>
              <c:numCache/>
            </c:numRef>
          </c:xVal>
          <c:yVal>
            <c:numRef>
              <c:f>'alpha beta _3_'!$N$95:$N$96</c:f>
              <c:numCache/>
            </c:numRef>
          </c:yVal>
          <c:smooth val="1"/>
        </c:ser>
        <c:ser>
          <c:idx val="85"/>
          <c:order val="8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_3_'!$M$97:$M$98</c:f>
              <c:numCache/>
            </c:numRef>
          </c:xVal>
          <c:yVal>
            <c:numRef>
              <c:f>'alpha beta _3_'!$N$97:$N$98</c:f>
              <c:numCache/>
            </c:numRef>
          </c:yVal>
          <c:smooth val="1"/>
        </c:ser>
        <c:ser>
          <c:idx val="86"/>
          <c:order val="8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_3_'!$M$99:$M$100</c:f>
              <c:numCache/>
            </c:numRef>
          </c:xVal>
          <c:yVal>
            <c:numRef>
              <c:f>'alpha beta _3_'!$N$99:$N$100</c:f>
              <c:numCache/>
            </c:numRef>
          </c:yVal>
          <c:smooth val="1"/>
        </c:ser>
        <c:ser>
          <c:idx val="87"/>
          <c:order val="8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_3_'!$M$101:$M$102</c:f>
              <c:numCache/>
            </c:numRef>
          </c:xVal>
          <c:yVal>
            <c:numRef>
              <c:f>'alpha beta _3_'!$N$101:$N$102</c:f>
              <c:numCache/>
            </c:numRef>
          </c:yVal>
          <c:smooth val="1"/>
        </c:ser>
        <c:ser>
          <c:idx val="88"/>
          <c:order val="8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_3_'!$M$103:$M$104</c:f>
              <c:numCache/>
            </c:numRef>
          </c:xVal>
          <c:yVal>
            <c:numRef>
              <c:f>'alpha beta _3_'!$N$103:$N$104</c:f>
              <c:numCache/>
            </c:numRef>
          </c:yVal>
          <c:smooth val="1"/>
        </c:ser>
        <c:ser>
          <c:idx val="89"/>
          <c:order val="8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_3_'!$M$105:$M$106</c:f>
              <c:numCache/>
            </c:numRef>
          </c:xVal>
          <c:yVal>
            <c:numRef>
              <c:f>'alpha beta _3_'!$N$105:$N$106</c:f>
              <c:numCache/>
            </c:numRef>
          </c:yVal>
          <c:smooth val="1"/>
        </c:ser>
        <c:ser>
          <c:idx val="90"/>
          <c:order val="9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_3_'!$M$107:$M$108</c:f>
              <c:numCache/>
            </c:numRef>
          </c:xVal>
          <c:yVal>
            <c:numRef>
              <c:f>'alpha beta _3_'!$N$107:$N$108</c:f>
              <c:numCache/>
            </c:numRef>
          </c:yVal>
          <c:smooth val="1"/>
        </c:ser>
        <c:ser>
          <c:idx val="91"/>
          <c:order val="9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_3_'!$M$109:$M$110</c:f>
              <c:numCache/>
            </c:numRef>
          </c:xVal>
          <c:yVal>
            <c:numRef>
              <c:f>'alpha beta _3_'!$N$109:$N$110</c:f>
              <c:numCache/>
            </c:numRef>
          </c:yVal>
          <c:smooth val="1"/>
        </c:ser>
        <c:ser>
          <c:idx val="92"/>
          <c:order val="9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_3_'!$M$113:$M$114</c:f>
              <c:numCache/>
            </c:numRef>
          </c:xVal>
          <c:yVal>
            <c:numRef>
              <c:f>'alpha beta _3_'!$N$113:$N$114</c:f>
              <c:numCache/>
            </c:numRef>
          </c:yVal>
          <c:smooth val="1"/>
        </c:ser>
        <c:ser>
          <c:idx val="93"/>
          <c:order val="9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_3_'!$M$115:$M$116</c:f>
              <c:numCache/>
            </c:numRef>
          </c:xVal>
          <c:yVal>
            <c:numRef>
              <c:f>'alpha beta _3_'!$N$115:$N$116</c:f>
              <c:numCache/>
            </c:numRef>
          </c:yVal>
          <c:smooth val="1"/>
        </c:ser>
        <c:ser>
          <c:idx val="94"/>
          <c:order val="9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_3_'!$M$117:$M$118</c:f>
              <c:numCache/>
            </c:numRef>
          </c:xVal>
          <c:yVal>
            <c:numRef>
              <c:f>'alpha beta _3_'!$N$117:$N$118</c:f>
              <c:numCache/>
            </c:numRef>
          </c:yVal>
          <c:smooth val="1"/>
        </c:ser>
        <c:ser>
          <c:idx val="95"/>
          <c:order val="9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_3_'!$M$119:$M$120</c:f>
              <c:numCache/>
            </c:numRef>
          </c:xVal>
          <c:yVal>
            <c:numRef>
              <c:f>'alpha beta _3_'!$N$119:$N$120</c:f>
              <c:numCache/>
            </c:numRef>
          </c:yVal>
          <c:smooth val="1"/>
        </c:ser>
        <c:ser>
          <c:idx val="96"/>
          <c:order val="9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_3_'!$M$121:$M$122</c:f>
              <c:numCache/>
            </c:numRef>
          </c:xVal>
          <c:yVal>
            <c:numRef>
              <c:f>'alpha beta _3_'!$N$121:$N$122</c:f>
              <c:numCache/>
            </c:numRef>
          </c:yVal>
          <c:smooth val="1"/>
        </c:ser>
        <c:ser>
          <c:idx val="97"/>
          <c:order val="9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_3_'!$M$123:$M$124</c:f>
              <c:numCache/>
            </c:numRef>
          </c:xVal>
          <c:yVal>
            <c:numRef>
              <c:f>'alpha beta _3_'!$N$123:$N$124</c:f>
              <c:numCache/>
            </c:numRef>
          </c:yVal>
          <c:smooth val="1"/>
        </c:ser>
        <c:ser>
          <c:idx val="98"/>
          <c:order val="9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_3_'!$M$125:$M$126</c:f>
              <c:numCache/>
            </c:numRef>
          </c:xVal>
          <c:yVal>
            <c:numRef>
              <c:f>'alpha beta _3_'!$N$125:$N$126</c:f>
              <c:numCache/>
            </c:numRef>
          </c:yVal>
          <c:smooth val="1"/>
        </c:ser>
        <c:ser>
          <c:idx val="99"/>
          <c:order val="9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_3_'!$M$127:$M$128</c:f>
              <c:numCache/>
            </c:numRef>
          </c:xVal>
          <c:yVal>
            <c:numRef>
              <c:f>'alpha beta _3_'!$N$127:$N$128</c:f>
              <c:numCache/>
            </c:numRef>
          </c:yVal>
          <c:smooth val="1"/>
        </c:ser>
        <c:ser>
          <c:idx val="100"/>
          <c:order val="10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_3_'!$M$129:$M$130</c:f>
              <c:numCache/>
            </c:numRef>
          </c:xVal>
          <c:yVal>
            <c:numRef>
              <c:f>'alpha beta _3_'!$N$129:$N$130</c:f>
              <c:numCache/>
            </c:numRef>
          </c:yVal>
          <c:smooth val="1"/>
        </c:ser>
        <c:ser>
          <c:idx val="101"/>
          <c:order val="10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_3_'!$M$131:$M$132</c:f>
              <c:numCache/>
            </c:numRef>
          </c:xVal>
          <c:yVal>
            <c:numRef>
              <c:f>'alpha beta _3_'!$N$131:$N$132</c:f>
              <c:numCache/>
            </c:numRef>
          </c:yVal>
          <c:smooth val="1"/>
        </c:ser>
        <c:ser>
          <c:idx val="102"/>
          <c:order val="10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_3_'!$M$111:$M$112</c:f>
              <c:numCache/>
            </c:numRef>
          </c:xVal>
          <c:yVal>
            <c:numRef>
              <c:f>'alpha beta _3_'!$N$111:$N$112</c:f>
              <c:numCache/>
            </c:numRef>
          </c:yVal>
          <c:smooth val="1"/>
        </c:ser>
        <c:ser>
          <c:idx val="103"/>
          <c:order val="10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_3_'!$H$35:$H$36</c:f>
              <c:numCache/>
            </c:numRef>
          </c:xVal>
          <c:yVal>
            <c:numRef>
              <c:f>'alpha beta _3_'!$J$35:$J$36</c:f>
              <c:numCache/>
            </c:numRef>
          </c:yVal>
          <c:smooth val="1"/>
        </c:ser>
        <c:ser>
          <c:idx val="104"/>
          <c:order val="10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'alpha beta _3_'!$K$36:$K$137</c:f>
              <c:numCache/>
            </c:numRef>
          </c:xVal>
          <c:yVal>
            <c:numRef>
              <c:f>'alpha beta _3_'!$L$33:$L$134</c:f>
              <c:numCache/>
            </c:numRef>
          </c:yVal>
          <c:smooth val="1"/>
        </c:ser>
        <c:ser>
          <c:idx val="105"/>
          <c:order val="105"/>
          <c:spPr>
            <a:ln w="381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_3_'!$H$38:$H$39</c:f>
              <c:numCache/>
            </c:numRef>
          </c:xVal>
          <c:yVal>
            <c:numRef>
              <c:f>'alpha beta _3_'!$J$38:$J$39</c:f>
              <c:numCache/>
            </c:numRef>
          </c:yVal>
          <c:smooth val="1"/>
        </c:ser>
        <c:axId val="437212"/>
        <c:axId val="44158413"/>
      </c:scatterChart>
      <c:valAx>
        <c:axId val="437212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b</a:t>
                </a:r>
                <a:r>
                  <a:rPr lang="en-US" cap="none" sz="3600" b="1" i="0" u="none" baseline="0">
                    <a:solidFill>
                      <a:srgbClr val="DD0806"/>
                    </a:solidFill>
                  </a:rPr>
                  <a:t>                              </a:t>
                </a: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a</a:t>
                </a:r>
                <a:r>
                  <a:rPr lang="en-US" cap="none" sz="2400" b="1" i="0" u="none" baseline="0">
                    <a:solidFill>
                      <a:srgbClr val="0000D4"/>
                    </a:solidFill>
                  </a:rPr>
                  <a:t>  </a:t>
                </a:r>
                <a:r>
                  <a:rPr lang="en-US" cap="none" sz="2400" b="1" i="0" u="none" baseline="0">
                    <a:solidFill>
                      <a:srgbClr val="0000D4"/>
                    </a:solidFill>
                  </a:rPr>
                  <a:t>            </a:t>
                </a:r>
              </a:p>
            </c:rich>
          </c:tx>
          <c:layout>
            <c:manualLayout>
              <c:xMode val="factor"/>
              <c:yMode val="factor"/>
              <c:x val="0.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9900"/>
                </a:solidFill>
              </a:defRPr>
            </a:pPr>
          </a:p>
        </c:txPr>
        <c:crossAx val="44158413"/>
        <c:crosses val="autoZero"/>
        <c:crossBetween val="midCat"/>
        <c:dispUnits/>
      </c:valAx>
      <c:valAx>
        <c:axId val="44158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crossAx val="437212"/>
        <c:crosses val="autoZero"/>
        <c:crossBetween val="midCat"/>
        <c:dispUnits/>
      </c:valAx>
      <c:spPr>
        <a:gradFill rotWithShape="1">
          <a:gsLst>
            <a:gs pos="0">
              <a:srgbClr val="DEE6FE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DEE6FE"/>
        </a:gs>
        <a:gs pos="100000">
          <a:srgbClr val="336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n=143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8376766"/>
        <c:axId val="40746999"/>
      </c:barChart>
      <c:catAx>
        <c:axId val="8376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46999"/>
        <c:crosses val="autoZero"/>
        <c:auto val="1"/>
        <c:lblOffset val="100"/>
        <c:tickLblSkip val="1"/>
        <c:noMultiLvlLbl val="0"/>
      </c:catAx>
      <c:valAx>
        <c:axId val="407469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76766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n=390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1806196"/>
        <c:axId val="54942149"/>
      </c:barChart>
      <c:catAx>
        <c:axId val="21806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2149"/>
        <c:crosses val="autoZero"/>
        <c:auto val="1"/>
        <c:lblOffset val="100"/>
        <c:tickLblSkip val="1"/>
        <c:noMultiLvlLbl val="0"/>
      </c:catAx>
      <c:valAx>
        <c:axId val="549421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06196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n=6162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46230202"/>
        <c:axId val="38738787"/>
      </c:barChart>
      <c:catAx>
        <c:axId val="46230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787"/>
        <c:crosses val="autoZero"/>
        <c:auto val="1"/>
        <c:lblOffset val="100"/>
        <c:tickLblSkip val="1"/>
        <c:noMultiLvlLbl val="0"/>
      </c:catAx>
      <c:valAx>
        <c:axId val="387387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30202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"/>
          <c:w val="0.97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_1_'!$D$36:$D$137,'alpha beta _1_'!$F$36:$F$137</c:f>
              <c:numCache/>
            </c:numRef>
          </c:xVal>
          <c:yVal>
            <c:numRef>
              <c:f>'alpha beta _1_'!$E$36:$E$137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_1_'!$M$133:$M$134</c:f>
              <c:numCache/>
            </c:numRef>
          </c:xVal>
          <c:yVal>
            <c:numRef>
              <c:f>'alpha beta _1_'!$N$133:$N$134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90"/>
                </a:solidFill>
              </a:ln>
            </c:spPr>
            <c:marker>
              <c:symbol val="none"/>
            </c:marker>
          </c:dPt>
          <c:xVal>
            <c:numRef>
              <c:f>'alpha beta _1_'!$F$38:$F$39</c:f>
              <c:numCache/>
            </c:numRef>
          </c:xVal>
          <c:yVal>
            <c:numRef>
              <c:f>'alpha beta _1_'!$G$38:$G$39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_1_'!$F$40:$F$41</c:f>
              <c:numCache/>
            </c:numRef>
          </c:xVal>
          <c:yVal>
            <c:numRef>
              <c:f>'alpha beta _1_'!$G$40:$G$41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_1_'!$F$42:$F$43</c:f>
              <c:numCache/>
            </c:numRef>
          </c:xVal>
          <c:yVal>
            <c:numRef>
              <c:f>'alpha beta _1_'!$G$42:$G$43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_1_'!$F$44:$F$45</c:f>
              <c:numCache/>
            </c:numRef>
          </c:xVal>
          <c:yVal>
            <c:numRef>
              <c:f>'alpha beta _1_'!$G$44:$G$45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'alpha beta _1_'!$F$46:$F$47</c:f>
              <c:numCache/>
            </c:numRef>
          </c:xVal>
          <c:yVal>
            <c:numRef>
              <c:f>'alpha beta _1_'!$G$46:$G$47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_1_'!$F$48:$F$49</c:f>
              <c:numCache/>
            </c:numRef>
          </c:xVal>
          <c:yVal>
            <c:numRef>
              <c:f>'alpha beta _1_'!$G$48:$G$49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_1_'!$F$50:$F$51</c:f>
              <c:numCache/>
            </c:numRef>
          </c:xVal>
          <c:yVal>
            <c:numRef>
              <c:f>'alpha beta _1_'!$G$50:$G$51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_1_'!$F$52:$F$53</c:f>
              <c:numCache/>
            </c:numRef>
          </c:xVal>
          <c:yVal>
            <c:numRef>
              <c:f>'alpha beta _1_'!$G$52:$G$53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_1_'!$F$54:$F$55</c:f>
              <c:numCache/>
            </c:numRef>
          </c:xVal>
          <c:yVal>
            <c:numRef>
              <c:f>'alpha beta _1_'!$G$54:$G$55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_1_'!$F$56:$F$57</c:f>
              <c:numCache/>
            </c:numRef>
          </c:xVal>
          <c:yVal>
            <c:numRef>
              <c:f>'alpha beta _1_'!$G$56:$G$57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_1_'!$F$58:$F$59</c:f>
              <c:numCache/>
            </c:numRef>
          </c:xVal>
          <c:yVal>
            <c:numRef>
              <c:f>'alpha beta _1_'!$G$58:$G$59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_1_'!$F$60:$F$61</c:f>
              <c:numCache/>
            </c:numRef>
          </c:xVal>
          <c:yVal>
            <c:numRef>
              <c:f>'alpha beta _1_'!$G$60:$G$61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_1_'!$F$62:$F$63</c:f>
              <c:numCache/>
            </c:numRef>
          </c:xVal>
          <c:yVal>
            <c:numRef>
              <c:f>'alpha beta _1_'!$G$62:$G$63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_1_'!$F$64:$F$65</c:f>
              <c:numCache/>
            </c:numRef>
          </c:xVal>
          <c:yVal>
            <c:numRef>
              <c:f>'alpha beta _1_'!$G$64:$G$65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_1_'!$F$66:$F$67</c:f>
              <c:numCache/>
            </c:numRef>
          </c:xVal>
          <c:yVal>
            <c:numRef>
              <c:f>'alpha beta _1_'!$G$66:$G$67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_1_'!$F$68:$F$69</c:f>
              <c:numCache/>
            </c:numRef>
          </c:xVal>
          <c:yVal>
            <c:numRef>
              <c:f>'alpha beta _1_'!$G$68:$G$69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_1_'!$F$70:$F$71</c:f>
              <c:numCache/>
            </c:numRef>
          </c:xVal>
          <c:yVal>
            <c:numRef>
              <c:f>'alpha beta _1_'!$G$70:$G$71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_1_'!$F$72:$F$73</c:f>
              <c:numCache/>
            </c:numRef>
          </c:xVal>
          <c:yVal>
            <c:numRef>
              <c:f>'alpha beta _1_'!$G$72:$G$73</c:f>
              <c:numCache/>
            </c:numRef>
          </c:yVal>
          <c:smooth val="1"/>
        </c:ser>
        <c:ser>
          <c:idx val="20"/>
          <c:order val="2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_1_'!$F$74:$F$75</c:f>
              <c:numCache/>
            </c:numRef>
          </c:xVal>
          <c:yVal>
            <c:numRef>
              <c:f>'alpha beta _1_'!$G$74:$G$75</c:f>
              <c:numCache/>
            </c:numRef>
          </c:yVal>
          <c:smooth val="1"/>
        </c:ser>
        <c:ser>
          <c:idx val="21"/>
          <c:order val="2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_1_'!$F$76:$F$77</c:f>
              <c:numCache/>
            </c:numRef>
          </c:xVal>
          <c:yVal>
            <c:numRef>
              <c:f>'alpha beta _1_'!$G$76:$G$77</c:f>
              <c:numCache/>
            </c:numRef>
          </c:yVal>
          <c:smooth val="1"/>
        </c:ser>
        <c:ser>
          <c:idx val="22"/>
          <c:order val="2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_1_'!$F$78:$F$79</c:f>
              <c:numCache/>
            </c:numRef>
          </c:xVal>
          <c:yVal>
            <c:numRef>
              <c:f>'alpha beta _1_'!$G$78:$G$79</c:f>
              <c:numCache/>
            </c:numRef>
          </c:yVal>
          <c:smooth val="1"/>
        </c:ser>
        <c:ser>
          <c:idx val="23"/>
          <c:order val="2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_1_'!$F$80:$F$81</c:f>
              <c:numCache/>
            </c:numRef>
          </c:xVal>
          <c:yVal>
            <c:numRef>
              <c:f>'alpha beta _1_'!$G$80:$G$81</c:f>
              <c:numCache/>
            </c:numRef>
          </c:yVal>
          <c:smooth val="1"/>
        </c:ser>
        <c:ser>
          <c:idx val="24"/>
          <c:order val="2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_1_'!$F$82:$F$83</c:f>
              <c:numCache/>
            </c:numRef>
          </c:xVal>
          <c:yVal>
            <c:numRef>
              <c:f>'alpha beta _1_'!$G$82:$G$83</c:f>
              <c:numCache/>
            </c:numRef>
          </c:yVal>
          <c:smooth val="1"/>
        </c:ser>
        <c:ser>
          <c:idx val="25"/>
          <c:order val="2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_1_'!$F$84:$F$85</c:f>
              <c:numCache/>
            </c:numRef>
          </c:xVal>
          <c:yVal>
            <c:numRef>
              <c:f>'alpha beta _1_'!$G$84:$G$85</c:f>
              <c:numCache/>
            </c:numRef>
          </c:yVal>
          <c:smooth val="1"/>
        </c:ser>
        <c:ser>
          <c:idx val="26"/>
          <c:order val="2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_1_'!$F$86:$F$87</c:f>
              <c:numCache/>
            </c:numRef>
          </c:xVal>
          <c:yVal>
            <c:numRef>
              <c:f>'alpha beta _1_'!$G$86:$G$87</c:f>
              <c:numCache/>
            </c:numRef>
          </c:yVal>
          <c:smooth val="1"/>
        </c:ser>
        <c:ser>
          <c:idx val="27"/>
          <c:order val="2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_1_'!$F$88:$F$89</c:f>
              <c:numCache/>
            </c:numRef>
          </c:xVal>
          <c:yVal>
            <c:numRef>
              <c:f>'alpha beta _1_'!$G$88:$G$89</c:f>
              <c:numCache/>
            </c:numRef>
          </c:yVal>
          <c:smooth val="1"/>
        </c:ser>
        <c:ser>
          <c:idx val="28"/>
          <c:order val="2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_1_'!$F$90:$F$91</c:f>
              <c:numCache/>
            </c:numRef>
          </c:xVal>
          <c:yVal>
            <c:numRef>
              <c:f>'alpha beta _1_'!$G$90:$G$91</c:f>
              <c:numCache/>
            </c:numRef>
          </c:yVal>
          <c:smooth val="1"/>
        </c:ser>
        <c:ser>
          <c:idx val="29"/>
          <c:order val="2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_1_'!$F$92:$F$93</c:f>
              <c:numCache/>
            </c:numRef>
          </c:xVal>
          <c:yVal>
            <c:numRef>
              <c:f>'alpha beta _1_'!$G$92:$G$93</c:f>
              <c:numCache/>
            </c:numRef>
          </c:yVal>
          <c:smooth val="1"/>
        </c:ser>
        <c:ser>
          <c:idx val="30"/>
          <c:order val="3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_1_'!$F$94:$F$95</c:f>
              <c:numCache/>
            </c:numRef>
          </c:xVal>
          <c:yVal>
            <c:numRef>
              <c:f>'alpha beta _1_'!$G$94:$G$95</c:f>
              <c:numCache/>
            </c:numRef>
          </c:yVal>
          <c:smooth val="1"/>
        </c:ser>
        <c:ser>
          <c:idx val="31"/>
          <c:order val="31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_1_'!$F$96</c:f>
              <c:numCache/>
            </c:numRef>
          </c:xVal>
          <c:yVal>
            <c:numRef>
              <c:f>'alpha beta _1_'!$G$96</c:f>
              <c:numCache/>
            </c:numRef>
          </c:yVal>
          <c:smooth val="1"/>
        </c:ser>
        <c:ser>
          <c:idx val="32"/>
          <c:order val="3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_1_'!$F$98:$F$99</c:f>
              <c:numCache/>
            </c:numRef>
          </c:xVal>
          <c:yVal>
            <c:numRef>
              <c:f>'alpha beta _1_'!$G$98:$G$99</c:f>
              <c:numCache/>
            </c:numRef>
          </c:yVal>
          <c:smooth val="1"/>
        </c:ser>
        <c:ser>
          <c:idx val="33"/>
          <c:order val="3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_1_'!$F$100:$F$101</c:f>
              <c:numCache/>
            </c:numRef>
          </c:xVal>
          <c:yVal>
            <c:numRef>
              <c:f>'alpha beta _1_'!$G$100:$G$101</c:f>
              <c:numCache/>
            </c:numRef>
          </c:yVal>
          <c:smooth val="1"/>
        </c:ser>
        <c:ser>
          <c:idx val="34"/>
          <c:order val="3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_1_'!$F$102:$F$103</c:f>
              <c:numCache/>
            </c:numRef>
          </c:xVal>
          <c:yVal>
            <c:numRef>
              <c:f>'alpha beta _1_'!$G$102:$G$103</c:f>
              <c:numCache/>
            </c:numRef>
          </c:yVal>
          <c:smooth val="1"/>
        </c:ser>
        <c:ser>
          <c:idx val="35"/>
          <c:order val="3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_1_'!$F$104:$F$105</c:f>
              <c:numCache/>
            </c:numRef>
          </c:xVal>
          <c:yVal>
            <c:numRef>
              <c:f>'alpha beta _1_'!$G$104:$G$105</c:f>
              <c:numCache/>
            </c:numRef>
          </c:yVal>
          <c:smooth val="1"/>
        </c:ser>
        <c:ser>
          <c:idx val="36"/>
          <c:order val="3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_1_'!$F$106:$F$107</c:f>
              <c:numCache/>
            </c:numRef>
          </c:xVal>
          <c:yVal>
            <c:numRef>
              <c:f>'alpha beta _1_'!$G$106:$G$107</c:f>
              <c:numCache/>
            </c:numRef>
          </c:yVal>
          <c:smooth val="1"/>
        </c:ser>
        <c:ser>
          <c:idx val="37"/>
          <c:order val="3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_1_'!$F$108:$F$109</c:f>
              <c:numCache/>
            </c:numRef>
          </c:xVal>
          <c:yVal>
            <c:numRef>
              <c:f>'alpha beta _1_'!$G$108:$G$109</c:f>
              <c:numCache/>
            </c:numRef>
          </c:yVal>
          <c:smooth val="1"/>
        </c:ser>
        <c:ser>
          <c:idx val="38"/>
          <c:order val="3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_1_'!$F$110:$F$111</c:f>
              <c:numCache/>
            </c:numRef>
          </c:xVal>
          <c:yVal>
            <c:numRef>
              <c:f>'alpha beta _1_'!$G$110:$G$111</c:f>
              <c:numCache/>
            </c:numRef>
          </c:yVal>
          <c:smooth val="1"/>
        </c:ser>
        <c:ser>
          <c:idx val="39"/>
          <c:order val="3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_1_'!$F$112:$F$113</c:f>
              <c:numCache/>
            </c:numRef>
          </c:xVal>
          <c:yVal>
            <c:numRef>
              <c:f>'alpha beta _1_'!$G$112:$G$113</c:f>
              <c:numCache/>
            </c:numRef>
          </c:yVal>
          <c:smooth val="1"/>
        </c:ser>
        <c:ser>
          <c:idx val="40"/>
          <c:order val="4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_1_'!$F$114:$F$115</c:f>
              <c:numCache/>
            </c:numRef>
          </c:xVal>
          <c:yVal>
            <c:numRef>
              <c:f>'alpha beta _1_'!$G$114:$G$115</c:f>
              <c:numCache/>
            </c:numRef>
          </c:yVal>
          <c:smooth val="1"/>
        </c:ser>
        <c:ser>
          <c:idx val="41"/>
          <c:order val="4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_1_'!$F$116:$F$117</c:f>
              <c:numCache/>
            </c:numRef>
          </c:xVal>
          <c:yVal>
            <c:numRef>
              <c:f>'alpha beta _1_'!$G$116:$G$117</c:f>
              <c:numCache/>
            </c:numRef>
          </c:yVal>
          <c:smooth val="1"/>
        </c:ser>
        <c:ser>
          <c:idx val="42"/>
          <c:order val="4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_1_'!$F$118:$F$119</c:f>
              <c:numCache/>
            </c:numRef>
          </c:xVal>
          <c:yVal>
            <c:numRef>
              <c:f>'alpha beta _1_'!$G$118:$G$119</c:f>
              <c:numCache/>
            </c:numRef>
          </c:yVal>
          <c:smooth val="1"/>
        </c:ser>
        <c:ser>
          <c:idx val="43"/>
          <c:order val="4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_1_'!$F$120:$F$121</c:f>
              <c:numCache/>
            </c:numRef>
          </c:xVal>
          <c:yVal>
            <c:numRef>
              <c:f>'alpha beta _1_'!$G$120:$G$121</c:f>
              <c:numCache/>
            </c:numRef>
          </c:yVal>
          <c:smooth val="1"/>
        </c:ser>
        <c:ser>
          <c:idx val="44"/>
          <c:order val="44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_1_'!$F$122:$F$123</c:f>
              <c:numCache/>
            </c:numRef>
          </c:xVal>
          <c:yVal>
            <c:numRef>
              <c:f>'alpha beta _1_'!$G$122:$G$123</c:f>
              <c:numCache/>
            </c:numRef>
          </c:yVal>
          <c:smooth val="1"/>
        </c:ser>
        <c:ser>
          <c:idx val="45"/>
          <c:order val="45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_1_'!$F$96:$F$97</c:f>
              <c:numCache/>
            </c:numRef>
          </c:xVal>
          <c:yVal>
            <c:numRef>
              <c:f>'alpha beta _1_'!$G$96:$G$97</c:f>
              <c:numCache/>
            </c:numRef>
          </c:yVal>
          <c:smooth val="1"/>
        </c:ser>
        <c:ser>
          <c:idx val="46"/>
          <c:order val="46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_1_'!$F$124:$F$125</c:f>
              <c:numCache/>
            </c:numRef>
          </c:xVal>
          <c:yVal>
            <c:numRef>
              <c:f>'alpha beta _1_'!$G$124:$G$125</c:f>
              <c:numCache/>
            </c:numRef>
          </c:yVal>
          <c:smooth val="1"/>
        </c:ser>
        <c:ser>
          <c:idx val="47"/>
          <c:order val="4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_1_'!$F$126:$F$127</c:f>
              <c:numCache/>
            </c:numRef>
          </c:xVal>
          <c:yVal>
            <c:numRef>
              <c:f>'alpha beta _1_'!$G$126:$G$127</c:f>
              <c:numCache/>
            </c:numRef>
          </c:yVal>
          <c:smooth val="1"/>
        </c:ser>
        <c:ser>
          <c:idx val="48"/>
          <c:order val="48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'alpha beta _1_'!$F$128:$F$129</c:f>
              <c:numCache/>
            </c:numRef>
          </c:xVal>
          <c:yVal>
            <c:numRef>
              <c:f>'alpha beta _1_'!$G$128:$G$129</c:f>
              <c:numCache/>
            </c:numRef>
          </c:yVal>
          <c:smooth val="1"/>
        </c:ser>
        <c:ser>
          <c:idx val="49"/>
          <c:order val="49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_1_'!$F$130:$F$131</c:f>
              <c:numCache/>
            </c:numRef>
          </c:xVal>
          <c:yVal>
            <c:numRef>
              <c:f>'alpha beta _1_'!$G$130:$G$131</c:f>
              <c:numCache/>
            </c:numRef>
          </c:yVal>
          <c:smooth val="1"/>
        </c:ser>
        <c:ser>
          <c:idx val="50"/>
          <c:order val="5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_1_'!$F$132:$F$133</c:f>
              <c:numCache/>
            </c:numRef>
          </c:xVal>
          <c:yVal>
            <c:numRef>
              <c:f>'alpha beta _1_'!$G$132:$G$133</c:f>
              <c:numCache/>
            </c:numRef>
          </c:yVal>
          <c:smooth val="1"/>
        </c:ser>
        <c:ser>
          <c:idx val="51"/>
          <c:order val="5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_1_'!$F$134:$F$135</c:f>
              <c:numCache/>
            </c:numRef>
          </c:xVal>
          <c:yVal>
            <c:numRef>
              <c:f>'alpha beta _1_'!$G$134:$G$135</c:f>
              <c:numCache/>
            </c:numRef>
          </c:yVal>
          <c:smooth val="1"/>
        </c:ser>
        <c:ser>
          <c:idx val="52"/>
          <c:order val="52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_1_'!$F$136:$F$137</c:f>
              <c:numCache/>
            </c:numRef>
          </c:xVal>
          <c:yVal>
            <c:numRef>
              <c:f>'alpha beta _1_'!$G$136:$G$137</c:f>
              <c:numCache/>
            </c:numRef>
          </c:yVal>
          <c:smooth val="1"/>
        </c:ser>
        <c:ser>
          <c:idx val="53"/>
          <c:order val="5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_1_'!$M$33:$M$34</c:f>
              <c:numCache/>
            </c:numRef>
          </c:xVal>
          <c:yVal>
            <c:numRef>
              <c:f>'alpha beta _1_'!$N$33:$N$34</c:f>
              <c:numCache/>
            </c:numRef>
          </c:yVal>
          <c:smooth val="1"/>
        </c:ser>
        <c:ser>
          <c:idx val="54"/>
          <c:order val="5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_1_'!$M$35:$M$36</c:f>
              <c:numCache/>
            </c:numRef>
          </c:xVal>
          <c:yVal>
            <c:numRef>
              <c:f>'alpha beta _1_'!$N$35:$N$36</c:f>
              <c:numCache/>
            </c:numRef>
          </c:yVal>
          <c:smooth val="1"/>
        </c:ser>
        <c:ser>
          <c:idx val="55"/>
          <c:order val="5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_1_'!$M$37:$M$38</c:f>
              <c:numCache/>
            </c:numRef>
          </c:xVal>
          <c:yVal>
            <c:numRef>
              <c:f>'alpha beta _1_'!$N$37:$N$38</c:f>
              <c:numCache/>
            </c:numRef>
          </c:yVal>
          <c:smooth val="1"/>
        </c:ser>
        <c:ser>
          <c:idx val="56"/>
          <c:order val="5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_1_'!$M$39:$M$40</c:f>
              <c:numCache/>
            </c:numRef>
          </c:xVal>
          <c:yVal>
            <c:numRef>
              <c:f>'alpha beta _1_'!$N$39:$N$40</c:f>
              <c:numCache/>
            </c:numRef>
          </c:yVal>
          <c:smooth val="1"/>
        </c:ser>
        <c:ser>
          <c:idx val="57"/>
          <c:order val="5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_1_'!$M$41:$M$42</c:f>
              <c:numCache/>
            </c:numRef>
          </c:xVal>
          <c:yVal>
            <c:numRef>
              <c:f>'alpha beta _1_'!$N$41:$N$42</c:f>
              <c:numCache/>
            </c:numRef>
          </c:yVal>
          <c:smooth val="1"/>
        </c:ser>
        <c:ser>
          <c:idx val="58"/>
          <c:order val="5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_1_'!$M$43:$M$44</c:f>
              <c:numCache/>
            </c:numRef>
          </c:xVal>
          <c:yVal>
            <c:numRef>
              <c:f>'alpha beta _1_'!$N$43:$N$44</c:f>
              <c:numCache/>
            </c:numRef>
          </c:yVal>
          <c:smooth val="1"/>
        </c:ser>
        <c:ser>
          <c:idx val="59"/>
          <c:order val="5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_1_'!$M$45:$M$46</c:f>
              <c:numCache/>
            </c:numRef>
          </c:xVal>
          <c:yVal>
            <c:numRef>
              <c:f>'alpha beta _1_'!$N$45:$N$46</c:f>
              <c:numCache/>
            </c:numRef>
          </c:yVal>
          <c:smooth val="1"/>
        </c:ser>
        <c:ser>
          <c:idx val="60"/>
          <c:order val="6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_1_'!$M$47:$M$48</c:f>
              <c:numCache/>
            </c:numRef>
          </c:xVal>
          <c:yVal>
            <c:numRef>
              <c:f>'alpha beta _1_'!$N$47:$N$48</c:f>
              <c:numCache/>
            </c:numRef>
          </c:yVal>
          <c:smooth val="1"/>
        </c:ser>
        <c:ser>
          <c:idx val="61"/>
          <c:order val="6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_1_'!$M$49:$M$50</c:f>
              <c:numCache/>
            </c:numRef>
          </c:xVal>
          <c:yVal>
            <c:numRef>
              <c:f>'alpha beta _1_'!$N$49:$N$50</c:f>
              <c:numCache/>
            </c:numRef>
          </c:yVal>
          <c:smooth val="1"/>
        </c:ser>
        <c:ser>
          <c:idx val="62"/>
          <c:order val="6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_1_'!$M$51:$M$52</c:f>
              <c:numCache/>
            </c:numRef>
          </c:xVal>
          <c:yVal>
            <c:numRef>
              <c:f>'alpha beta _1_'!$N$51:$N$52</c:f>
              <c:numCache/>
            </c:numRef>
          </c:yVal>
          <c:smooth val="1"/>
        </c:ser>
        <c:ser>
          <c:idx val="63"/>
          <c:order val="6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_1_'!$M$53:$M$54</c:f>
              <c:numCache/>
            </c:numRef>
          </c:xVal>
          <c:yVal>
            <c:numRef>
              <c:f>'alpha beta _1_'!$N$53:$N$54</c:f>
              <c:numCache/>
            </c:numRef>
          </c:yVal>
          <c:smooth val="1"/>
        </c:ser>
        <c:ser>
          <c:idx val="64"/>
          <c:order val="6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_1_'!$M$55:$M$56</c:f>
              <c:numCache/>
            </c:numRef>
          </c:xVal>
          <c:yVal>
            <c:numRef>
              <c:f>'alpha beta _1_'!$N$55:$N$56</c:f>
              <c:numCache/>
            </c:numRef>
          </c:yVal>
          <c:smooth val="1"/>
        </c:ser>
        <c:ser>
          <c:idx val="65"/>
          <c:order val="6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_1_'!$M$57:$M$58</c:f>
              <c:numCache/>
            </c:numRef>
          </c:xVal>
          <c:yVal>
            <c:numRef>
              <c:f>'alpha beta _1_'!$N$57:$N$58</c:f>
              <c:numCache/>
            </c:numRef>
          </c:yVal>
          <c:smooth val="1"/>
        </c:ser>
        <c:ser>
          <c:idx val="66"/>
          <c:order val="6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_1_'!$M$59:$M$60</c:f>
              <c:numCache/>
            </c:numRef>
          </c:xVal>
          <c:yVal>
            <c:numRef>
              <c:f>'alpha beta _1_'!$N$59:$N$60</c:f>
              <c:numCache/>
            </c:numRef>
          </c:yVal>
          <c:smooth val="1"/>
        </c:ser>
        <c:ser>
          <c:idx val="67"/>
          <c:order val="6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_1_'!$M$61:$M$62</c:f>
              <c:numCache/>
            </c:numRef>
          </c:xVal>
          <c:yVal>
            <c:numRef>
              <c:f>'alpha beta _1_'!$N$61:$N$62</c:f>
              <c:numCache/>
            </c:numRef>
          </c:yVal>
          <c:smooth val="1"/>
        </c:ser>
        <c:ser>
          <c:idx val="68"/>
          <c:order val="6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_1_'!$M$63:$M$64</c:f>
              <c:numCache/>
            </c:numRef>
          </c:xVal>
          <c:yVal>
            <c:numRef>
              <c:f>'alpha beta _1_'!$N$63:$N$64</c:f>
              <c:numCache/>
            </c:numRef>
          </c:yVal>
          <c:smooth val="1"/>
        </c:ser>
        <c:ser>
          <c:idx val="69"/>
          <c:order val="6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_1_'!$M$65:$M$66</c:f>
              <c:numCache/>
            </c:numRef>
          </c:xVal>
          <c:yVal>
            <c:numRef>
              <c:f>'alpha beta _1_'!$N$65:$N$66</c:f>
              <c:numCache/>
            </c:numRef>
          </c:yVal>
          <c:smooth val="1"/>
        </c:ser>
        <c:ser>
          <c:idx val="70"/>
          <c:order val="7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_1_'!$M$67:$M$68</c:f>
              <c:numCache/>
            </c:numRef>
          </c:xVal>
          <c:yVal>
            <c:numRef>
              <c:f>'alpha beta _1_'!$N$67:$N$68</c:f>
              <c:numCache/>
            </c:numRef>
          </c:yVal>
          <c:smooth val="1"/>
        </c:ser>
        <c:ser>
          <c:idx val="71"/>
          <c:order val="7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_1_'!$M$69:$M$70</c:f>
              <c:numCache/>
            </c:numRef>
          </c:xVal>
          <c:yVal>
            <c:numRef>
              <c:f>'alpha beta _1_'!$N$69:$N$70</c:f>
              <c:numCache/>
            </c:numRef>
          </c:yVal>
          <c:smooth val="1"/>
        </c:ser>
        <c:ser>
          <c:idx val="72"/>
          <c:order val="7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_1_'!$M$71:$M$72</c:f>
              <c:numCache/>
            </c:numRef>
          </c:xVal>
          <c:yVal>
            <c:numRef>
              <c:f>'alpha beta _1_'!$N$71:$N$72</c:f>
              <c:numCache/>
            </c:numRef>
          </c:yVal>
          <c:smooth val="1"/>
        </c:ser>
        <c:ser>
          <c:idx val="73"/>
          <c:order val="7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_1_'!$M$73:$M$74</c:f>
              <c:numCache/>
            </c:numRef>
          </c:xVal>
          <c:yVal>
            <c:numRef>
              <c:f>'alpha beta _1_'!$N$73:$N$74</c:f>
              <c:numCache/>
            </c:numRef>
          </c:yVal>
          <c:smooth val="1"/>
        </c:ser>
        <c:ser>
          <c:idx val="74"/>
          <c:order val="7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_1_'!$M$75:$M$76</c:f>
              <c:numCache/>
            </c:numRef>
          </c:xVal>
          <c:yVal>
            <c:numRef>
              <c:f>'alpha beta _1_'!$N$75:$N$76</c:f>
              <c:numCache/>
            </c:numRef>
          </c:yVal>
          <c:smooth val="1"/>
        </c:ser>
        <c:ser>
          <c:idx val="75"/>
          <c:order val="7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_1_'!$M$77:$M$78</c:f>
              <c:numCache/>
            </c:numRef>
          </c:xVal>
          <c:yVal>
            <c:numRef>
              <c:f>'alpha beta _1_'!$N$77:$N$78</c:f>
              <c:numCache/>
            </c:numRef>
          </c:yVal>
          <c:smooth val="1"/>
        </c:ser>
        <c:ser>
          <c:idx val="76"/>
          <c:order val="7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_1_'!$M$79:$M$80</c:f>
              <c:numCache/>
            </c:numRef>
          </c:xVal>
          <c:yVal>
            <c:numRef>
              <c:f>'alpha beta _1_'!$N$79:$N$80</c:f>
              <c:numCache/>
            </c:numRef>
          </c:yVal>
          <c:smooth val="1"/>
        </c:ser>
        <c:ser>
          <c:idx val="77"/>
          <c:order val="7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_1_'!$M$81:$M$82</c:f>
              <c:numCache/>
            </c:numRef>
          </c:xVal>
          <c:yVal>
            <c:numRef>
              <c:f>'alpha beta _1_'!$N$81:$N$82</c:f>
              <c:numCache/>
            </c:numRef>
          </c:yVal>
          <c:smooth val="1"/>
        </c:ser>
        <c:ser>
          <c:idx val="78"/>
          <c:order val="7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_1_'!$M$83:$M$84</c:f>
              <c:numCache/>
            </c:numRef>
          </c:xVal>
          <c:yVal>
            <c:numRef>
              <c:f>'alpha beta _1_'!$N$83:$N$84</c:f>
              <c:numCache/>
            </c:numRef>
          </c:yVal>
          <c:smooth val="1"/>
        </c:ser>
        <c:ser>
          <c:idx val="79"/>
          <c:order val="7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_1_'!$M$85:$M$86</c:f>
              <c:numCache/>
            </c:numRef>
          </c:xVal>
          <c:yVal>
            <c:numRef>
              <c:f>'alpha beta _1_'!$N$85:$N$86</c:f>
              <c:numCache/>
            </c:numRef>
          </c:yVal>
          <c:smooth val="1"/>
        </c:ser>
        <c:ser>
          <c:idx val="80"/>
          <c:order val="8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_1_'!$M$87:$M$88</c:f>
              <c:numCache/>
            </c:numRef>
          </c:xVal>
          <c:yVal>
            <c:numRef>
              <c:f>'alpha beta _1_'!$N$87:$N$88</c:f>
              <c:numCache/>
            </c:numRef>
          </c:yVal>
          <c:smooth val="1"/>
        </c:ser>
        <c:ser>
          <c:idx val="81"/>
          <c:order val="8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_1_'!$M$89:$M$90</c:f>
              <c:numCache/>
            </c:numRef>
          </c:xVal>
          <c:yVal>
            <c:numRef>
              <c:f>'alpha beta _1_'!$N$89:$N$90</c:f>
              <c:numCache/>
            </c:numRef>
          </c:yVal>
          <c:smooth val="1"/>
        </c:ser>
        <c:ser>
          <c:idx val="82"/>
          <c:order val="8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_1_'!$M$91:$M$92</c:f>
              <c:numCache/>
            </c:numRef>
          </c:xVal>
          <c:yVal>
            <c:numRef>
              <c:f>'alpha beta _1_'!$N$91:$N$92</c:f>
              <c:numCache/>
            </c:numRef>
          </c:yVal>
          <c:smooth val="1"/>
        </c:ser>
        <c:ser>
          <c:idx val="83"/>
          <c:order val="8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_1_'!$M$93:$M$94</c:f>
              <c:numCache/>
            </c:numRef>
          </c:xVal>
          <c:yVal>
            <c:numRef>
              <c:f>'alpha beta _1_'!$N$93:$N$94</c:f>
              <c:numCache/>
            </c:numRef>
          </c:yVal>
          <c:smooth val="1"/>
        </c:ser>
        <c:ser>
          <c:idx val="84"/>
          <c:order val="8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_1_'!$M$95:$M$96</c:f>
              <c:numCache/>
            </c:numRef>
          </c:xVal>
          <c:yVal>
            <c:numRef>
              <c:f>'alpha beta _1_'!$N$95:$N$96</c:f>
              <c:numCache/>
            </c:numRef>
          </c:yVal>
          <c:smooth val="1"/>
        </c:ser>
        <c:ser>
          <c:idx val="85"/>
          <c:order val="8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_1_'!$M$97:$M$98</c:f>
              <c:numCache/>
            </c:numRef>
          </c:xVal>
          <c:yVal>
            <c:numRef>
              <c:f>'alpha beta _1_'!$N$97:$N$98</c:f>
              <c:numCache/>
            </c:numRef>
          </c:yVal>
          <c:smooth val="1"/>
        </c:ser>
        <c:ser>
          <c:idx val="86"/>
          <c:order val="8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_1_'!$M$99:$M$100</c:f>
              <c:numCache/>
            </c:numRef>
          </c:xVal>
          <c:yVal>
            <c:numRef>
              <c:f>'alpha beta _1_'!$N$99:$N$100</c:f>
              <c:numCache/>
            </c:numRef>
          </c:yVal>
          <c:smooth val="1"/>
        </c:ser>
        <c:ser>
          <c:idx val="87"/>
          <c:order val="8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_1_'!$M$101:$M$102</c:f>
              <c:numCache/>
            </c:numRef>
          </c:xVal>
          <c:yVal>
            <c:numRef>
              <c:f>'alpha beta _1_'!$N$101:$N$102</c:f>
              <c:numCache/>
            </c:numRef>
          </c:yVal>
          <c:smooth val="1"/>
        </c:ser>
        <c:ser>
          <c:idx val="88"/>
          <c:order val="8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_1_'!$M$103:$M$104</c:f>
              <c:numCache/>
            </c:numRef>
          </c:xVal>
          <c:yVal>
            <c:numRef>
              <c:f>'alpha beta _1_'!$N$103:$N$104</c:f>
              <c:numCache/>
            </c:numRef>
          </c:yVal>
          <c:smooth val="1"/>
        </c:ser>
        <c:ser>
          <c:idx val="89"/>
          <c:order val="8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_1_'!$M$105:$M$106</c:f>
              <c:numCache/>
            </c:numRef>
          </c:xVal>
          <c:yVal>
            <c:numRef>
              <c:f>'alpha beta _1_'!$N$105:$N$106</c:f>
              <c:numCache/>
            </c:numRef>
          </c:yVal>
          <c:smooth val="1"/>
        </c:ser>
        <c:ser>
          <c:idx val="90"/>
          <c:order val="9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_1_'!$M$107:$M$108</c:f>
              <c:numCache/>
            </c:numRef>
          </c:xVal>
          <c:yVal>
            <c:numRef>
              <c:f>'alpha beta _1_'!$N$107:$N$108</c:f>
              <c:numCache/>
            </c:numRef>
          </c:yVal>
          <c:smooth val="1"/>
        </c:ser>
        <c:ser>
          <c:idx val="91"/>
          <c:order val="9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_1_'!$M$109:$M$110</c:f>
              <c:numCache/>
            </c:numRef>
          </c:xVal>
          <c:yVal>
            <c:numRef>
              <c:f>'alpha beta _1_'!$N$109:$N$110</c:f>
              <c:numCache/>
            </c:numRef>
          </c:yVal>
          <c:smooth val="1"/>
        </c:ser>
        <c:ser>
          <c:idx val="92"/>
          <c:order val="9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_1_'!$M$113:$M$114</c:f>
              <c:numCache/>
            </c:numRef>
          </c:xVal>
          <c:yVal>
            <c:numRef>
              <c:f>'alpha beta _1_'!$N$113:$N$114</c:f>
              <c:numCache/>
            </c:numRef>
          </c:yVal>
          <c:smooth val="1"/>
        </c:ser>
        <c:ser>
          <c:idx val="93"/>
          <c:order val="93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_1_'!$M$115:$M$116</c:f>
              <c:numCache/>
            </c:numRef>
          </c:xVal>
          <c:yVal>
            <c:numRef>
              <c:f>'alpha beta _1_'!$N$115:$N$116</c:f>
              <c:numCache/>
            </c:numRef>
          </c:yVal>
          <c:smooth val="1"/>
        </c:ser>
        <c:ser>
          <c:idx val="94"/>
          <c:order val="94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_1_'!$M$117:$M$118</c:f>
              <c:numCache/>
            </c:numRef>
          </c:xVal>
          <c:yVal>
            <c:numRef>
              <c:f>'alpha beta _1_'!$N$117:$N$118</c:f>
              <c:numCache/>
            </c:numRef>
          </c:yVal>
          <c:smooth val="1"/>
        </c:ser>
        <c:ser>
          <c:idx val="95"/>
          <c:order val="95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_1_'!$M$119:$M$120</c:f>
              <c:numCache/>
            </c:numRef>
          </c:xVal>
          <c:yVal>
            <c:numRef>
              <c:f>'alpha beta _1_'!$N$119:$N$120</c:f>
              <c:numCache/>
            </c:numRef>
          </c:yVal>
          <c:smooth val="1"/>
        </c:ser>
        <c:ser>
          <c:idx val="96"/>
          <c:order val="96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_1_'!$M$121:$M$122</c:f>
              <c:numCache/>
            </c:numRef>
          </c:xVal>
          <c:yVal>
            <c:numRef>
              <c:f>'alpha beta _1_'!$N$121:$N$122</c:f>
              <c:numCache/>
            </c:numRef>
          </c:yVal>
          <c:smooth val="1"/>
        </c:ser>
        <c:ser>
          <c:idx val="97"/>
          <c:order val="97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_1_'!$M$123:$M$124</c:f>
              <c:numCache/>
            </c:numRef>
          </c:xVal>
          <c:yVal>
            <c:numRef>
              <c:f>'alpha beta _1_'!$N$123:$N$124</c:f>
              <c:numCache/>
            </c:numRef>
          </c:yVal>
          <c:smooth val="1"/>
        </c:ser>
        <c:ser>
          <c:idx val="98"/>
          <c:order val="98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_1_'!$M$125:$M$126</c:f>
              <c:numCache/>
            </c:numRef>
          </c:xVal>
          <c:yVal>
            <c:numRef>
              <c:f>'alpha beta _1_'!$N$125:$N$126</c:f>
              <c:numCache/>
            </c:numRef>
          </c:yVal>
          <c:smooth val="1"/>
        </c:ser>
        <c:ser>
          <c:idx val="99"/>
          <c:order val="99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_1_'!$M$127:$M$128</c:f>
              <c:numCache/>
            </c:numRef>
          </c:xVal>
          <c:yVal>
            <c:numRef>
              <c:f>'alpha beta _1_'!$N$127:$N$128</c:f>
              <c:numCache/>
            </c:numRef>
          </c:yVal>
          <c:smooth val="1"/>
        </c:ser>
        <c:ser>
          <c:idx val="100"/>
          <c:order val="10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_1_'!$M$129:$M$130</c:f>
              <c:numCache/>
            </c:numRef>
          </c:xVal>
          <c:yVal>
            <c:numRef>
              <c:f>'alpha beta _1_'!$N$129:$N$130</c:f>
              <c:numCache/>
            </c:numRef>
          </c:yVal>
          <c:smooth val="1"/>
        </c:ser>
        <c:ser>
          <c:idx val="101"/>
          <c:order val="101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_1_'!$M$131:$M$132</c:f>
              <c:numCache/>
            </c:numRef>
          </c:xVal>
          <c:yVal>
            <c:numRef>
              <c:f>'alpha beta _1_'!$N$131:$N$132</c:f>
              <c:numCache/>
            </c:numRef>
          </c:yVal>
          <c:smooth val="1"/>
        </c:ser>
        <c:ser>
          <c:idx val="102"/>
          <c:order val="10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'alpha beta _1_'!$M$111:$M$112</c:f>
              <c:numCache/>
            </c:numRef>
          </c:xVal>
          <c:yVal>
            <c:numRef>
              <c:f>'alpha beta _1_'!$N$111:$N$112</c:f>
              <c:numCache/>
            </c:numRef>
          </c:yVal>
          <c:smooth val="1"/>
        </c:ser>
        <c:ser>
          <c:idx val="103"/>
          <c:order val="103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_1_'!$H$35:$H$36</c:f>
              <c:numCache/>
            </c:numRef>
          </c:xVal>
          <c:yVal>
            <c:numRef>
              <c:f>'alpha beta _1_'!$J$35:$J$36</c:f>
              <c:numCache/>
            </c:numRef>
          </c:yVal>
          <c:smooth val="1"/>
        </c:ser>
        <c:ser>
          <c:idx val="104"/>
          <c:order val="10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'alpha beta _1_'!$K$36:$K$137</c:f>
              <c:numCache/>
            </c:numRef>
          </c:xVal>
          <c:yVal>
            <c:numRef>
              <c:f>'alpha beta _1_'!$L$33:$L$134</c:f>
              <c:numCache/>
            </c:numRef>
          </c:yVal>
          <c:smooth val="1"/>
        </c:ser>
        <c:ser>
          <c:idx val="105"/>
          <c:order val="105"/>
          <c:spPr>
            <a:ln w="381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'alpha beta _1_'!$H$38:$H$39</c:f>
              <c:numCache/>
            </c:numRef>
          </c:xVal>
          <c:yVal>
            <c:numRef>
              <c:f>'alpha beta _1_'!$J$38:$J$39</c:f>
              <c:numCache/>
            </c:numRef>
          </c:yVal>
          <c:smooth val="1"/>
        </c:ser>
        <c:axId val="20303376"/>
        <c:axId val="37375057"/>
      </c:scatterChart>
      <c:valAx>
        <c:axId val="20303376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b</a:t>
                </a:r>
                <a:r>
                  <a:rPr lang="en-US" cap="none" sz="3600" b="1" i="0" u="none" baseline="0">
                    <a:solidFill>
                      <a:srgbClr val="DD0806"/>
                    </a:solidFill>
                  </a:rPr>
                  <a:t>                              </a:t>
                </a:r>
                <a:r>
                  <a:rPr lang="en-US" cap="none" sz="3600" b="1" i="0" u="none" baseline="0">
                    <a:solidFill>
                      <a:srgbClr val="0000D4"/>
                    </a:solidFill>
                  </a:rPr>
                  <a:t>a</a:t>
                </a:r>
                <a:r>
                  <a:rPr lang="en-US" cap="none" sz="2400" b="1" i="0" u="none" baseline="0">
                    <a:solidFill>
                      <a:srgbClr val="0000D4"/>
                    </a:solidFill>
                  </a:rPr>
                  <a:t>  </a:t>
                </a:r>
                <a:r>
                  <a:rPr lang="en-US" cap="none" sz="1200" b="0" i="0" u="none" baseline="0">
                    <a:solidFill>
                      <a:srgbClr val="0000D4"/>
                    </a:solidFill>
                  </a:rPr>
                  <a:t>            </a:t>
                </a:r>
              </a:p>
            </c:rich>
          </c:tx>
          <c:layout>
            <c:manualLayout>
              <c:xMode val="factor"/>
              <c:yMode val="factor"/>
              <c:x val="0.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9900"/>
                </a:solidFill>
              </a:defRPr>
            </a:pPr>
          </a:p>
        </c:txPr>
        <c:crossAx val="37375057"/>
        <c:crosses val="autoZero"/>
        <c:crossBetween val="midCat"/>
        <c:dispUnits/>
      </c:valAx>
      <c:valAx>
        <c:axId val="373750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crossAx val="20303376"/>
        <c:crosses val="autoZero"/>
        <c:crossBetween val="midCat"/>
        <c:dispUnits/>
      </c:valAx>
      <c:spPr>
        <a:gradFill rotWithShape="1">
          <a:gsLst>
            <a:gs pos="0">
              <a:srgbClr val="DEE6FE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DEE6FE"/>
        </a:gs>
        <a:gs pos="100000">
          <a:srgbClr val="336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16784374"/>
        <c:axId val="17500175"/>
      </c:barChart>
      <c:catAx>
        <c:axId val="167843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00175"/>
        <c:crosses val="autoZero"/>
        <c:auto val="1"/>
        <c:lblOffset val="100"/>
        <c:tickLblSkip val="1"/>
        <c:noMultiLvlLbl val="0"/>
      </c:catAx>
      <c:valAx>
        <c:axId val="175001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84374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n=143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2687212"/>
        <c:axId val="9707037"/>
      </c:barChart>
      <c:catAx>
        <c:axId val="22687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07037"/>
        <c:crosses val="autoZero"/>
        <c:auto val="1"/>
        <c:lblOffset val="100"/>
        <c:tickLblSkip val="1"/>
        <c:noMultiLvlLbl val="0"/>
      </c:catAx>
      <c:valAx>
        <c:axId val="97070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87212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n=390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40886642"/>
        <c:axId val="35910139"/>
      </c:barChart>
      <c:catAx>
        <c:axId val="40886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139"/>
        <c:crosses val="autoZero"/>
        <c:auto val="1"/>
        <c:lblOffset val="100"/>
        <c:tickLblSkip val="1"/>
        <c:noMultiLvlLbl val="0"/>
      </c:catAx>
      <c:valAx>
        <c:axId val="359101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86642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9900"/>
                </a:solidFill>
              </a:rPr>
              <a:t>taille de l'?chantillon: n=6162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3045384"/>
        <c:axId val="39148329"/>
      </c:barChart>
      <c:catAx>
        <c:axId val="3045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48329"/>
        <c:crosses val="autoZero"/>
        <c:auto val="1"/>
        <c:lblOffset val="100"/>
        <c:tickLblSkip val="1"/>
        <c:noMultiLvlLbl val="0"/>
      </c:catAx>
      <c:valAx>
        <c:axId val="391483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384"/>
        <c:crossesAt val="1"/>
        <c:crossBetween val="between"/>
        <c:dispUnits/>
      </c:valAx>
      <c:spPr>
        <a:solidFill>
          <a:srgbClr val="339966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123825</xdr:rowOff>
    </xdr:from>
    <xdr:to>
      <xdr:col>9</xdr:col>
      <xdr:colOff>504825</xdr:colOff>
      <xdr:row>31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04875" y="323850"/>
          <a:ext cx="6924675" cy="485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Soit X la pression sanguine chez le rat, qui obéit à une loi Normale dont la moyenne est de 120 mm Hg et d'écart-type 15 mm Hg. Une expérience consiste à vérifier, sur un échantillon de 9 individus, si la prise d'un anti-inflammatoire provoque une augmentation de la pression sanguine.
</a:t>
          </a:r>
          <a:r>
            <a:rPr lang="en-US" cap="none" sz="18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Déterminez:
</a:t>
          </a:r>
          <a:r>
            <a:rPr lang="en-US" cap="none" sz="1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 Le seuil de rejet de H0 pour une confiance de 99%.
</a:t>
          </a:r>
          <a:r>
            <a:rPr lang="en-US" cap="none" sz="1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 La puissance du test si la pression sanguine des rats traités est en fait 131 mm Hg.
</a:t>
          </a:r>
          <a:r>
            <a:rPr lang="en-US" cap="none" sz="1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 Le nombre d'individus nécessaire pour avoir 90% de chance de démontrer cet effet de l'anti-inflammatoire avec une confiance de 95%, dans les conditions de moyenne et de variance énoncées ci-dessus.
</a:t>
          </a:r>
          <a:r>
            <a:rPr lang="en-US" cap="none" sz="1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4. La confiance réelle si la variance des individus traités est de 625 (mm HG)².
</a:t>
          </a:r>
          <a:r>
            <a:rPr lang="en-US" cap="none" sz="1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Vérifiez vos réponses en complétant le tableur disponible dans l'onglet suivant (ce tableur est expliqué plus en détail dans le menu Simulation Excel du module 120).</a:t>
          </a:r>
        </a:p>
      </xdr:txBody>
    </xdr:sp>
    <xdr:clientData/>
  </xdr:twoCellAnchor>
  <xdr:twoCellAnchor>
    <xdr:from>
      <xdr:col>9</xdr:col>
      <xdr:colOff>819150</xdr:colOff>
      <xdr:row>27</xdr:row>
      <xdr:rowOff>66675</xdr:rowOff>
    </xdr:from>
    <xdr:to>
      <xdr:col>11</xdr:col>
      <xdr:colOff>266700</xdr:colOff>
      <xdr:row>32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4476750"/>
          <a:ext cx="11239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1" name="Graphique 14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2" name="Graphique 15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304800</xdr:rowOff>
    </xdr:to>
    <xdr:graphicFrame>
      <xdr:nvGraphicFramePr>
        <xdr:cNvPr id="3" name="Graphique 16"/>
        <xdr:cNvGraphicFramePr/>
      </xdr:nvGraphicFramePr>
      <xdr:xfrm>
        <a:off x="0" y="2609850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276225</xdr:rowOff>
    </xdr:to>
    <xdr:graphicFrame>
      <xdr:nvGraphicFramePr>
        <xdr:cNvPr id="4" name="Graphique 17"/>
        <xdr:cNvGraphicFramePr/>
      </xdr:nvGraphicFramePr>
      <xdr:xfrm>
        <a:off x="0" y="260985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37</xdr:row>
      <xdr:rowOff>28575</xdr:rowOff>
    </xdr:from>
    <xdr:to>
      <xdr:col>5</xdr:col>
      <xdr:colOff>0</xdr:colOff>
      <xdr:row>40</xdr:row>
      <xdr:rowOff>76200</xdr:rowOff>
    </xdr:to>
    <xdr:sp>
      <xdr:nvSpPr>
        <xdr:cNvPr id="5" name="Line 18"/>
        <xdr:cNvSpPr>
          <a:spLocks/>
        </xdr:cNvSpPr>
      </xdr:nvSpPr>
      <xdr:spPr>
        <a:xfrm flipV="1">
          <a:off x="5400675" y="12534900"/>
          <a:ext cx="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45</xdr:row>
      <xdr:rowOff>9525</xdr:rowOff>
    </xdr:to>
    <xdr:grpSp>
      <xdr:nvGrpSpPr>
        <xdr:cNvPr id="6" name="Group 19"/>
        <xdr:cNvGrpSpPr>
          <a:grpSpLocks/>
        </xdr:cNvGrpSpPr>
      </xdr:nvGrpSpPr>
      <xdr:grpSpPr>
        <a:xfrm>
          <a:off x="5400675" y="14716125"/>
          <a:ext cx="0" cy="314325"/>
          <a:chOff x="8982" y="23292"/>
          <a:chExt cx="1" cy="497"/>
        </a:xfrm>
        <a:solidFill>
          <a:srgbClr val="FFFFFF"/>
        </a:solidFill>
      </xdr:grpSpPr>
      <xdr:sp>
        <xdr:nvSpPr>
          <xdr:cNvPr id="7" name="Line 20"/>
          <xdr:cNvSpPr>
            <a:spLocks/>
          </xdr:cNvSpPr>
        </xdr:nvSpPr>
        <xdr:spPr>
          <a:xfrm>
            <a:off x="8982" y="23560"/>
            <a:ext cx="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 flipV="1">
            <a:off x="8984" y="23292"/>
            <a:ext cx="0" cy="49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36</xdr:row>
      <xdr:rowOff>304800</xdr:rowOff>
    </xdr:from>
    <xdr:to>
      <xdr:col>5</xdr:col>
      <xdr:colOff>0</xdr:colOff>
      <xdr:row>50</xdr:row>
      <xdr:rowOff>47625</xdr:rowOff>
    </xdr:to>
    <xdr:sp>
      <xdr:nvSpPr>
        <xdr:cNvPr id="9" name="Line 22"/>
        <xdr:cNvSpPr>
          <a:spLocks/>
        </xdr:cNvSpPr>
      </xdr:nvSpPr>
      <xdr:spPr>
        <a:xfrm flipV="1">
          <a:off x="5400675" y="12496800"/>
          <a:ext cx="0" cy="414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28575</xdr:rowOff>
    </xdr:from>
    <xdr:to>
      <xdr:col>5</xdr:col>
      <xdr:colOff>0</xdr:colOff>
      <xdr:row>40</xdr:row>
      <xdr:rowOff>9525</xdr:rowOff>
    </xdr:to>
    <xdr:sp>
      <xdr:nvSpPr>
        <xdr:cNvPr id="10" name="Line 23"/>
        <xdr:cNvSpPr>
          <a:spLocks/>
        </xdr:cNvSpPr>
      </xdr:nvSpPr>
      <xdr:spPr>
        <a:xfrm>
          <a:off x="5400675" y="12849225"/>
          <a:ext cx="0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76200</xdr:rowOff>
    </xdr:from>
    <xdr:to>
      <xdr:col>7</xdr:col>
      <xdr:colOff>514350</xdr:colOff>
      <xdr:row>15</xdr:row>
      <xdr:rowOff>200025</xdr:rowOff>
    </xdr:to>
    <xdr:graphicFrame>
      <xdr:nvGraphicFramePr>
        <xdr:cNvPr id="11" name="Graphique 24"/>
        <xdr:cNvGraphicFramePr/>
      </xdr:nvGraphicFramePr>
      <xdr:xfrm>
        <a:off x="152400" y="390525"/>
        <a:ext cx="77914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123825</xdr:colOff>
      <xdr:row>1</xdr:row>
      <xdr:rowOff>304800</xdr:rowOff>
    </xdr:from>
    <xdr:to>
      <xdr:col>2</xdr:col>
      <xdr:colOff>781050</xdr:colOff>
      <xdr:row>3</xdr:row>
      <xdr:rowOff>28575</xdr:rowOff>
    </xdr:to>
    <xdr:sp>
      <xdr:nvSpPr>
        <xdr:cNvPr id="12" name="Rectangle 25"/>
        <xdr:cNvSpPr>
          <a:spLocks/>
        </xdr:cNvSpPr>
      </xdr:nvSpPr>
      <xdr:spPr>
        <a:xfrm>
          <a:off x="1990725" y="619125"/>
          <a:ext cx="666750" cy="3524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0</xdr:rowOff>
    </xdr:from>
    <xdr:to>
      <xdr:col>5</xdr:col>
      <xdr:colOff>466725</xdr:colOff>
      <xdr:row>3</xdr:row>
      <xdr:rowOff>38100</xdr:rowOff>
    </xdr:to>
    <xdr:sp>
      <xdr:nvSpPr>
        <xdr:cNvPr id="13" name="Rectangle 26"/>
        <xdr:cNvSpPr>
          <a:spLocks/>
        </xdr:cNvSpPr>
      </xdr:nvSpPr>
      <xdr:spPr>
        <a:xfrm>
          <a:off x="5210175" y="628650"/>
          <a:ext cx="657225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1" name="Graphique 14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2" name="Graphique 15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304800</xdr:rowOff>
    </xdr:to>
    <xdr:graphicFrame>
      <xdr:nvGraphicFramePr>
        <xdr:cNvPr id="3" name="Graphique 16"/>
        <xdr:cNvGraphicFramePr/>
      </xdr:nvGraphicFramePr>
      <xdr:xfrm>
        <a:off x="0" y="2609850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276225</xdr:rowOff>
    </xdr:to>
    <xdr:graphicFrame>
      <xdr:nvGraphicFramePr>
        <xdr:cNvPr id="4" name="Graphique 17"/>
        <xdr:cNvGraphicFramePr/>
      </xdr:nvGraphicFramePr>
      <xdr:xfrm>
        <a:off x="0" y="260985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37</xdr:row>
      <xdr:rowOff>28575</xdr:rowOff>
    </xdr:from>
    <xdr:to>
      <xdr:col>5</xdr:col>
      <xdr:colOff>0</xdr:colOff>
      <xdr:row>40</xdr:row>
      <xdr:rowOff>76200</xdr:rowOff>
    </xdr:to>
    <xdr:sp>
      <xdr:nvSpPr>
        <xdr:cNvPr id="5" name="Line 18"/>
        <xdr:cNvSpPr>
          <a:spLocks/>
        </xdr:cNvSpPr>
      </xdr:nvSpPr>
      <xdr:spPr>
        <a:xfrm flipV="1">
          <a:off x="5400675" y="12534900"/>
          <a:ext cx="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45</xdr:row>
      <xdr:rowOff>9525</xdr:rowOff>
    </xdr:to>
    <xdr:grpSp>
      <xdr:nvGrpSpPr>
        <xdr:cNvPr id="6" name="Group 19"/>
        <xdr:cNvGrpSpPr>
          <a:grpSpLocks/>
        </xdr:cNvGrpSpPr>
      </xdr:nvGrpSpPr>
      <xdr:grpSpPr>
        <a:xfrm>
          <a:off x="5400675" y="14716125"/>
          <a:ext cx="0" cy="314325"/>
          <a:chOff x="8982" y="23292"/>
          <a:chExt cx="1" cy="497"/>
        </a:xfrm>
        <a:solidFill>
          <a:srgbClr val="FFFFFF"/>
        </a:solidFill>
      </xdr:grpSpPr>
      <xdr:sp>
        <xdr:nvSpPr>
          <xdr:cNvPr id="7" name="Line 20"/>
          <xdr:cNvSpPr>
            <a:spLocks/>
          </xdr:cNvSpPr>
        </xdr:nvSpPr>
        <xdr:spPr>
          <a:xfrm>
            <a:off x="8982" y="23560"/>
            <a:ext cx="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 flipV="1">
            <a:off x="8984" y="23292"/>
            <a:ext cx="0" cy="49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36</xdr:row>
      <xdr:rowOff>304800</xdr:rowOff>
    </xdr:from>
    <xdr:to>
      <xdr:col>5</xdr:col>
      <xdr:colOff>0</xdr:colOff>
      <xdr:row>50</xdr:row>
      <xdr:rowOff>47625</xdr:rowOff>
    </xdr:to>
    <xdr:sp>
      <xdr:nvSpPr>
        <xdr:cNvPr id="9" name="Line 22"/>
        <xdr:cNvSpPr>
          <a:spLocks/>
        </xdr:cNvSpPr>
      </xdr:nvSpPr>
      <xdr:spPr>
        <a:xfrm flipV="1">
          <a:off x="5400675" y="12496800"/>
          <a:ext cx="0" cy="414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28575</xdr:rowOff>
    </xdr:from>
    <xdr:to>
      <xdr:col>5</xdr:col>
      <xdr:colOff>0</xdr:colOff>
      <xdr:row>40</xdr:row>
      <xdr:rowOff>9525</xdr:rowOff>
    </xdr:to>
    <xdr:sp>
      <xdr:nvSpPr>
        <xdr:cNvPr id="10" name="Line 23"/>
        <xdr:cNvSpPr>
          <a:spLocks/>
        </xdr:cNvSpPr>
      </xdr:nvSpPr>
      <xdr:spPr>
        <a:xfrm>
          <a:off x="5400675" y="12849225"/>
          <a:ext cx="0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76200</xdr:rowOff>
    </xdr:from>
    <xdr:to>
      <xdr:col>7</xdr:col>
      <xdr:colOff>514350</xdr:colOff>
      <xdr:row>15</xdr:row>
      <xdr:rowOff>200025</xdr:rowOff>
    </xdr:to>
    <xdr:graphicFrame>
      <xdr:nvGraphicFramePr>
        <xdr:cNvPr id="11" name="Graphique 24"/>
        <xdr:cNvGraphicFramePr/>
      </xdr:nvGraphicFramePr>
      <xdr:xfrm>
        <a:off x="152400" y="390525"/>
        <a:ext cx="77914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123825</xdr:colOff>
      <xdr:row>1</xdr:row>
      <xdr:rowOff>304800</xdr:rowOff>
    </xdr:from>
    <xdr:to>
      <xdr:col>2</xdr:col>
      <xdr:colOff>781050</xdr:colOff>
      <xdr:row>3</xdr:row>
      <xdr:rowOff>28575</xdr:rowOff>
    </xdr:to>
    <xdr:sp>
      <xdr:nvSpPr>
        <xdr:cNvPr id="12" name="Rectangle 25"/>
        <xdr:cNvSpPr>
          <a:spLocks/>
        </xdr:cNvSpPr>
      </xdr:nvSpPr>
      <xdr:spPr>
        <a:xfrm>
          <a:off x="1990725" y="619125"/>
          <a:ext cx="666750" cy="3524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0</xdr:rowOff>
    </xdr:from>
    <xdr:to>
      <xdr:col>5</xdr:col>
      <xdr:colOff>466725</xdr:colOff>
      <xdr:row>3</xdr:row>
      <xdr:rowOff>38100</xdr:rowOff>
    </xdr:to>
    <xdr:sp>
      <xdr:nvSpPr>
        <xdr:cNvPr id="13" name="Rectangle 26"/>
        <xdr:cNvSpPr>
          <a:spLocks/>
        </xdr:cNvSpPr>
      </xdr:nvSpPr>
      <xdr:spPr>
        <a:xfrm>
          <a:off x="5210175" y="628650"/>
          <a:ext cx="657225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1" name="Graphique 14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142875</xdr:rowOff>
    </xdr:to>
    <xdr:graphicFrame>
      <xdr:nvGraphicFramePr>
        <xdr:cNvPr id="2" name="Graphique 15"/>
        <xdr:cNvGraphicFramePr/>
      </xdr:nvGraphicFramePr>
      <xdr:xfrm>
        <a:off x="0" y="3143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304800</xdr:rowOff>
    </xdr:to>
    <xdr:graphicFrame>
      <xdr:nvGraphicFramePr>
        <xdr:cNvPr id="3" name="Graphique 16"/>
        <xdr:cNvGraphicFramePr/>
      </xdr:nvGraphicFramePr>
      <xdr:xfrm>
        <a:off x="0" y="2609850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0</xdr:colOff>
      <xdr:row>18</xdr:row>
      <xdr:rowOff>276225</xdr:rowOff>
    </xdr:to>
    <xdr:graphicFrame>
      <xdr:nvGraphicFramePr>
        <xdr:cNvPr id="4" name="Graphique 17"/>
        <xdr:cNvGraphicFramePr/>
      </xdr:nvGraphicFramePr>
      <xdr:xfrm>
        <a:off x="0" y="260985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37</xdr:row>
      <xdr:rowOff>28575</xdr:rowOff>
    </xdr:from>
    <xdr:to>
      <xdr:col>5</xdr:col>
      <xdr:colOff>0</xdr:colOff>
      <xdr:row>40</xdr:row>
      <xdr:rowOff>76200</xdr:rowOff>
    </xdr:to>
    <xdr:sp>
      <xdr:nvSpPr>
        <xdr:cNvPr id="5" name="Line 18"/>
        <xdr:cNvSpPr>
          <a:spLocks/>
        </xdr:cNvSpPr>
      </xdr:nvSpPr>
      <xdr:spPr>
        <a:xfrm flipV="1">
          <a:off x="5400675" y="12534900"/>
          <a:ext cx="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45</xdr:row>
      <xdr:rowOff>9525</xdr:rowOff>
    </xdr:to>
    <xdr:grpSp>
      <xdr:nvGrpSpPr>
        <xdr:cNvPr id="6" name="Group 19"/>
        <xdr:cNvGrpSpPr>
          <a:grpSpLocks/>
        </xdr:cNvGrpSpPr>
      </xdr:nvGrpSpPr>
      <xdr:grpSpPr>
        <a:xfrm>
          <a:off x="5400675" y="14716125"/>
          <a:ext cx="0" cy="314325"/>
          <a:chOff x="8982" y="23292"/>
          <a:chExt cx="1" cy="497"/>
        </a:xfrm>
        <a:solidFill>
          <a:srgbClr val="FFFFFF"/>
        </a:solidFill>
      </xdr:grpSpPr>
      <xdr:sp>
        <xdr:nvSpPr>
          <xdr:cNvPr id="7" name="Line 20"/>
          <xdr:cNvSpPr>
            <a:spLocks/>
          </xdr:cNvSpPr>
        </xdr:nvSpPr>
        <xdr:spPr>
          <a:xfrm>
            <a:off x="8982" y="23560"/>
            <a:ext cx="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 flipV="1">
            <a:off x="8984" y="23292"/>
            <a:ext cx="0" cy="49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36</xdr:row>
      <xdr:rowOff>304800</xdr:rowOff>
    </xdr:from>
    <xdr:to>
      <xdr:col>5</xdr:col>
      <xdr:colOff>0</xdr:colOff>
      <xdr:row>50</xdr:row>
      <xdr:rowOff>47625</xdr:rowOff>
    </xdr:to>
    <xdr:sp>
      <xdr:nvSpPr>
        <xdr:cNvPr id="9" name="Line 22"/>
        <xdr:cNvSpPr>
          <a:spLocks/>
        </xdr:cNvSpPr>
      </xdr:nvSpPr>
      <xdr:spPr>
        <a:xfrm flipV="1">
          <a:off x="5400675" y="12496800"/>
          <a:ext cx="0" cy="414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28575</xdr:rowOff>
    </xdr:from>
    <xdr:to>
      <xdr:col>5</xdr:col>
      <xdr:colOff>0</xdr:colOff>
      <xdr:row>40</xdr:row>
      <xdr:rowOff>9525</xdr:rowOff>
    </xdr:to>
    <xdr:sp>
      <xdr:nvSpPr>
        <xdr:cNvPr id="10" name="Line 23"/>
        <xdr:cNvSpPr>
          <a:spLocks/>
        </xdr:cNvSpPr>
      </xdr:nvSpPr>
      <xdr:spPr>
        <a:xfrm>
          <a:off x="5400675" y="12849225"/>
          <a:ext cx="0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76200</xdr:rowOff>
    </xdr:from>
    <xdr:to>
      <xdr:col>7</xdr:col>
      <xdr:colOff>514350</xdr:colOff>
      <xdr:row>15</xdr:row>
      <xdr:rowOff>200025</xdr:rowOff>
    </xdr:to>
    <xdr:graphicFrame>
      <xdr:nvGraphicFramePr>
        <xdr:cNvPr id="11" name="Graphique 24"/>
        <xdr:cNvGraphicFramePr/>
      </xdr:nvGraphicFramePr>
      <xdr:xfrm>
        <a:off x="152400" y="390525"/>
        <a:ext cx="77914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123825</xdr:colOff>
      <xdr:row>1</xdr:row>
      <xdr:rowOff>304800</xdr:rowOff>
    </xdr:from>
    <xdr:to>
      <xdr:col>2</xdr:col>
      <xdr:colOff>781050</xdr:colOff>
      <xdr:row>3</xdr:row>
      <xdr:rowOff>28575</xdr:rowOff>
    </xdr:to>
    <xdr:sp>
      <xdr:nvSpPr>
        <xdr:cNvPr id="12" name="Rectangle 25"/>
        <xdr:cNvSpPr>
          <a:spLocks/>
        </xdr:cNvSpPr>
      </xdr:nvSpPr>
      <xdr:spPr>
        <a:xfrm>
          <a:off x="1990725" y="619125"/>
          <a:ext cx="666750" cy="3524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0</xdr:rowOff>
    </xdr:from>
    <xdr:to>
      <xdr:col>5</xdr:col>
      <xdr:colOff>466725</xdr:colOff>
      <xdr:row>3</xdr:row>
      <xdr:rowOff>38100</xdr:rowOff>
    </xdr:to>
    <xdr:sp>
      <xdr:nvSpPr>
        <xdr:cNvPr id="13" name="Rectangle 26"/>
        <xdr:cNvSpPr>
          <a:spLocks/>
        </xdr:cNvSpPr>
      </xdr:nvSpPr>
      <xdr:spPr>
        <a:xfrm>
          <a:off x="5210175" y="628650"/>
          <a:ext cx="657225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6\th&#233;or&#232;me%20central%20limit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09\alpha\bet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ric\auditoire%20iBook\Biostat%20candi%20-%202002\010_ppt%20variabilite\01\fr&#233;quence%20copie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RIC_FDISK101\&#233;galite%20de%20varianc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"/>
      <sheetName val="SCEx_n_S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beta f_a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eq cont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pha beta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F42" sqref="F42"/>
    </sheetView>
  </sheetViews>
  <sheetFormatPr defaultColWidth="11.00390625" defaultRowHeight="12.75"/>
  <cols>
    <col min="7" max="7" width="8.125" style="0" customWidth="1"/>
  </cols>
  <sheetData>
    <row r="1" spans="1:18" ht="15.75">
      <c r="A1" s="1" t="s">
        <v>0</v>
      </c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"/>
      <c r="P1" s="2"/>
      <c r="Q1" s="2"/>
      <c r="R1" s="2"/>
    </row>
    <row r="37" ht="28.5">
      <c r="A37" s="3" t="s">
        <v>2</v>
      </c>
    </row>
    <row r="38" ht="28.5">
      <c r="A38" s="3"/>
    </row>
    <row r="39" spans="2:3" ht="12.75">
      <c r="B39" s="4" t="s">
        <v>3</v>
      </c>
      <c r="C39" s="5">
        <v>2.326</v>
      </c>
    </row>
    <row r="40" spans="2:3" ht="12.75">
      <c r="B40" s="4" t="s">
        <v>4</v>
      </c>
      <c r="C40" s="5">
        <v>9</v>
      </c>
    </row>
    <row r="41" spans="2:3" ht="12.75">
      <c r="B41" s="4" t="s">
        <v>5</v>
      </c>
      <c r="C41" s="5">
        <v>3</v>
      </c>
    </row>
    <row r="42" spans="2:6" ht="12.75">
      <c r="B42" t="s">
        <v>6</v>
      </c>
      <c r="E42">
        <f>2.326*15/3+120</f>
        <v>131.63</v>
      </c>
      <c r="F42" s="6" t="s">
        <v>7</v>
      </c>
    </row>
    <row r="44" ht="28.5">
      <c r="A44" s="3" t="s">
        <v>8</v>
      </c>
    </row>
    <row r="46" spans="2:5" ht="12.75">
      <c r="B46" t="s">
        <v>9</v>
      </c>
      <c r="E46">
        <f>(131.63-131)/(15/3)</f>
        <v>0.12599999999999908</v>
      </c>
    </row>
    <row r="48" spans="2:4" ht="12.75">
      <c r="B48" t="s">
        <v>10</v>
      </c>
      <c r="D48" s="6" t="s">
        <v>11</v>
      </c>
    </row>
    <row r="49" spans="4:7" ht="12.75">
      <c r="D49" s="6" t="s">
        <v>12</v>
      </c>
      <c r="G49">
        <v>0.54776</v>
      </c>
    </row>
    <row r="51" spans="2:5" ht="12.75">
      <c r="B51" t="s">
        <v>13</v>
      </c>
      <c r="D51">
        <f>1-G49</f>
        <v>0.45224</v>
      </c>
      <c r="E51" s="6" t="s">
        <v>14</v>
      </c>
    </row>
    <row r="53" ht="28.5">
      <c r="A53" s="3" t="s">
        <v>15</v>
      </c>
    </row>
    <row r="54" spans="2:3" ht="12.75">
      <c r="B54" t="s">
        <v>16</v>
      </c>
      <c r="C54">
        <v>1.282</v>
      </c>
    </row>
    <row r="55" spans="2:3" ht="12.75">
      <c r="B55" t="s">
        <v>17</v>
      </c>
      <c r="C55">
        <v>1.645</v>
      </c>
    </row>
    <row r="56" spans="2:3" ht="12.75">
      <c r="B56" t="s">
        <v>18</v>
      </c>
      <c r="C56">
        <f>15^2</f>
        <v>225</v>
      </c>
    </row>
    <row r="57" spans="2:6" ht="12.75">
      <c r="B57" t="s">
        <v>19</v>
      </c>
      <c r="C57">
        <f>131-120</f>
        <v>11</v>
      </c>
      <c r="F57" s="7" t="s">
        <v>20</v>
      </c>
    </row>
    <row r="58" spans="2:7" ht="12.75">
      <c r="B58" t="s">
        <v>21</v>
      </c>
      <c r="E58">
        <f>(1.645+1.282)^2*225/11^2</f>
        <v>15.930983677685951</v>
      </c>
      <c r="F58" s="7">
        <f>INT(E58+0.5)</f>
        <v>16</v>
      </c>
      <c r="G58" s="6" t="s">
        <v>22</v>
      </c>
    </row>
    <row r="61" ht="28.5">
      <c r="A61" s="3" t="s">
        <v>23</v>
      </c>
    </row>
    <row r="63" spans="2:3" ht="12.75">
      <c r="B63" t="s">
        <v>17</v>
      </c>
      <c r="C63">
        <v>1.645</v>
      </c>
    </row>
    <row r="65" spans="2:5" ht="12.75">
      <c r="B65" t="s">
        <v>24</v>
      </c>
      <c r="E65">
        <f>1.645*15/A75^0.5+120</f>
        <v>128.225</v>
      </c>
    </row>
    <row r="66" spans="2:5" ht="12.75">
      <c r="B66" t="s">
        <v>18</v>
      </c>
      <c r="E66">
        <v>625</v>
      </c>
    </row>
    <row r="68" spans="2:5" ht="12.75">
      <c r="B68" t="s">
        <v>25</v>
      </c>
      <c r="E68">
        <f>(E65-120)/(625/A75)^0.5</f>
        <v>0.9869999999999992</v>
      </c>
    </row>
    <row r="70" ht="12.75">
      <c r="D70" s="6" t="s">
        <v>26</v>
      </c>
    </row>
    <row r="71" spans="2:7" ht="12.75">
      <c r="B71" s="4" t="s">
        <v>27</v>
      </c>
      <c r="C71" s="8">
        <f>INT(E68*100)/100</f>
        <v>0.98</v>
      </c>
      <c r="D71" s="6" t="s">
        <v>12</v>
      </c>
      <c r="G71" s="9">
        <f>NORMSDIST(C71)</f>
        <v>0.8364569406723077</v>
      </c>
    </row>
    <row r="72" spans="2:4" ht="12.75">
      <c r="B72" s="4" t="s">
        <v>28</v>
      </c>
      <c r="C72" s="8">
        <f>C71</f>
        <v>0.98</v>
      </c>
      <c r="D72" s="8">
        <f>1-G71</f>
        <v>0.1635430593276923</v>
      </c>
    </row>
    <row r="74" spans="1:2" ht="12.75">
      <c r="A74" s="10" t="s">
        <v>4</v>
      </c>
      <c r="B74" s="6" t="s">
        <v>29</v>
      </c>
    </row>
    <row r="75" spans="1:2" ht="12.75">
      <c r="A75" s="10">
        <v>9</v>
      </c>
      <c r="B75" s="6" t="s">
        <v>30</v>
      </c>
    </row>
  </sheetData>
  <sheetProtection/>
  <mergeCells count="1">
    <mergeCell ref="C1:N1"/>
  </mergeCells>
  <hyperlinks>
    <hyperlink ref="A1" r:id="rId1" display="A propos du ©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68"/>
  <sheetViews>
    <sheetView workbookViewId="0" topLeftCell="A1">
      <selection activeCell="A1" sqref="A1"/>
    </sheetView>
  </sheetViews>
  <sheetFormatPr defaultColWidth="9.25390625" defaultRowHeight="24.75" customHeight="1"/>
  <cols>
    <col min="1" max="1" width="15.25390625" style="11" customWidth="1"/>
    <col min="2" max="2" width="9.25390625" style="11" customWidth="1"/>
    <col min="3" max="3" width="15.00390625" style="11" customWidth="1"/>
    <col min="4" max="4" width="14.00390625" style="11" customWidth="1"/>
    <col min="5" max="5" width="17.375" style="11" customWidth="1"/>
    <col min="6" max="6" width="12.875" style="11" customWidth="1"/>
    <col min="7" max="7" width="13.75390625" style="11" customWidth="1"/>
    <col min="8" max="8" width="13.875" style="11" customWidth="1"/>
    <col min="9" max="9" width="13.375" style="11" customWidth="1"/>
    <col min="10" max="10" width="15.375" style="11" customWidth="1"/>
    <col min="11" max="11" width="17.00390625" style="11" customWidth="1"/>
    <col min="12" max="12" width="9.625" style="12" customWidth="1"/>
    <col min="13" max="110" width="8.625" style="12" customWidth="1"/>
    <col min="111" max="116" width="9.25390625" style="12" customWidth="1"/>
    <col min="117" max="16384" width="9.25390625" style="11" customWidth="1"/>
  </cols>
  <sheetData>
    <row r="1" spans="1:19" ht="24.75" customHeight="1">
      <c r="A1" s="13" t="s">
        <v>0</v>
      </c>
      <c r="B1" s="14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5"/>
      <c r="P1" s="15"/>
      <c r="Q1" s="15"/>
      <c r="R1" s="15"/>
      <c r="S1" s="14"/>
    </row>
    <row r="2" spans="9:12" ht="24.75" customHeight="1">
      <c r="I2" s="16" t="s">
        <v>31</v>
      </c>
      <c r="J2" s="17" t="s">
        <v>32</v>
      </c>
      <c r="L2" s="18"/>
    </row>
    <row r="3" spans="5:111" ht="24.75" customHeight="1">
      <c r="E3" s="19"/>
      <c r="I3" s="20"/>
      <c r="J3" s="21">
        <v>1</v>
      </c>
      <c r="K3" s="22">
        <f aca="true" ca="1" t="shared" si="0" ref="K3:K22">IF($J3&gt;0,INT(((RAND()+RAND()+RAND()+RAND()+RAND()+RAND()+RAND()+RAND()+RAND()+RAND()+RAND()-5.5)*s_2+m_2)*100)/100,"")</f>
        <v>132.95</v>
      </c>
      <c r="L3" s="23">
        <f aca="true" t="shared" si="1" ref="L3:AQ3">IF(AVERAGE(L6:L25)&gt;$C$25,1,0)</f>
        <v>1</v>
      </c>
      <c r="M3" s="23">
        <f t="shared" si="1"/>
        <v>0</v>
      </c>
      <c r="N3" s="23">
        <f t="shared" si="1"/>
        <v>0</v>
      </c>
      <c r="O3" s="23">
        <f t="shared" si="1"/>
        <v>0</v>
      </c>
      <c r="P3" s="23">
        <f t="shared" si="1"/>
        <v>1</v>
      </c>
      <c r="Q3" s="23">
        <f t="shared" si="1"/>
        <v>0</v>
      </c>
      <c r="R3" s="23">
        <f t="shared" si="1"/>
        <v>0</v>
      </c>
      <c r="S3" s="23">
        <f t="shared" si="1"/>
        <v>1</v>
      </c>
      <c r="T3" s="23">
        <f t="shared" si="1"/>
        <v>0</v>
      </c>
      <c r="U3" s="23">
        <f t="shared" si="1"/>
        <v>1</v>
      </c>
      <c r="V3" s="23">
        <f t="shared" si="1"/>
        <v>0</v>
      </c>
      <c r="W3" s="23">
        <f t="shared" si="1"/>
        <v>0</v>
      </c>
      <c r="X3" s="23">
        <f t="shared" si="1"/>
        <v>0</v>
      </c>
      <c r="Y3" s="23">
        <f t="shared" si="1"/>
        <v>1</v>
      </c>
      <c r="Z3" s="23">
        <f t="shared" si="1"/>
        <v>0</v>
      </c>
      <c r="AA3" s="23">
        <f t="shared" si="1"/>
        <v>0</v>
      </c>
      <c r="AB3" s="23">
        <f t="shared" si="1"/>
        <v>1</v>
      </c>
      <c r="AC3" s="23">
        <f t="shared" si="1"/>
        <v>0</v>
      </c>
      <c r="AD3" s="23">
        <f t="shared" si="1"/>
        <v>0</v>
      </c>
      <c r="AE3" s="23">
        <f t="shared" si="1"/>
        <v>1</v>
      </c>
      <c r="AF3" s="23">
        <f t="shared" si="1"/>
        <v>0</v>
      </c>
      <c r="AG3" s="23">
        <f t="shared" si="1"/>
        <v>0</v>
      </c>
      <c r="AH3" s="23">
        <f t="shared" si="1"/>
        <v>1</v>
      </c>
      <c r="AI3" s="23">
        <f t="shared" si="1"/>
        <v>0</v>
      </c>
      <c r="AJ3" s="23">
        <f t="shared" si="1"/>
        <v>1</v>
      </c>
      <c r="AK3" s="23">
        <f t="shared" si="1"/>
        <v>0</v>
      </c>
      <c r="AL3" s="23">
        <f t="shared" si="1"/>
        <v>0</v>
      </c>
      <c r="AM3" s="23">
        <f t="shared" si="1"/>
        <v>1</v>
      </c>
      <c r="AN3" s="23">
        <f t="shared" si="1"/>
        <v>1</v>
      </c>
      <c r="AO3" s="23">
        <f t="shared" si="1"/>
        <v>0</v>
      </c>
      <c r="AP3" s="23">
        <f t="shared" si="1"/>
        <v>0</v>
      </c>
      <c r="AQ3" s="23">
        <f t="shared" si="1"/>
        <v>1</v>
      </c>
      <c r="AR3" s="23">
        <f aca="true" t="shared" si="2" ref="AR3:BW3">IF(AVERAGE(AR6:AR25)&gt;$C$25,1,0)</f>
        <v>0</v>
      </c>
      <c r="AS3" s="23">
        <f t="shared" si="2"/>
        <v>1</v>
      </c>
      <c r="AT3" s="23">
        <f t="shared" si="2"/>
        <v>0</v>
      </c>
      <c r="AU3" s="23">
        <f t="shared" si="2"/>
        <v>0</v>
      </c>
      <c r="AV3" s="23">
        <f t="shared" si="2"/>
        <v>0</v>
      </c>
      <c r="AW3" s="23">
        <f t="shared" si="2"/>
        <v>0</v>
      </c>
      <c r="AX3" s="23">
        <f t="shared" si="2"/>
        <v>0</v>
      </c>
      <c r="AY3" s="23">
        <f t="shared" si="2"/>
        <v>0</v>
      </c>
      <c r="AZ3" s="23">
        <f t="shared" si="2"/>
        <v>0</v>
      </c>
      <c r="BA3" s="23">
        <f t="shared" si="2"/>
        <v>0</v>
      </c>
      <c r="BB3" s="23">
        <f t="shared" si="2"/>
        <v>0</v>
      </c>
      <c r="BC3" s="23">
        <f t="shared" si="2"/>
        <v>1</v>
      </c>
      <c r="BD3" s="23">
        <f t="shared" si="2"/>
        <v>1</v>
      </c>
      <c r="BE3" s="23">
        <f t="shared" si="2"/>
        <v>1</v>
      </c>
      <c r="BF3" s="23">
        <f t="shared" si="2"/>
        <v>0</v>
      </c>
      <c r="BG3" s="23">
        <f t="shared" si="2"/>
        <v>0</v>
      </c>
      <c r="BH3" s="23">
        <f t="shared" si="2"/>
        <v>1</v>
      </c>
      <c r="BI3" s="23">
        <f t="shared" si="2"/>
        <v>1</v>
      </c>
      <c r="BJ3" s="23">
        <f t="shared" si="2"/>
        <v>0</v>
      </c>
      <c r="BK3" s="23">
        <f t="shared" si="2"/>
        <v>0</v>
      </c>
      <c r="BL3" s="23">
        <f t="shared" si="2"/>
        <v>0</v>
      </c>
      <c r="BM3" s="23">
        <f t="shared" si="2"/>
        <v>1</v>
      </c>
      <c r="BN3" s="23">
        <f t="shared" si="2"/>
        <v>0</v>
      </c>
      <c r="BO3" s="23">
        <f t="shared" si="2"/>
        <v>1</v>
      </c>
      <c r="BP3" s="23">
        <f t="shared" si="2"/>
        <v>1</v>
      </c>
      <c r="BQ3" s="23">
        <f t="shared" si="2"/>
        <v>1</v>
      </c>
      <c r="BR3" s="23">
        <f t="shared" si="2"/>
        <v>1</v>
      </c>
      <c r="BS3" s="23">
        <f t="shared" si="2"/>
        <v>0</v>
      </c>
      <c r="BT3" s="23">
        <f t="shared" si="2"/>
        <v>0</v>
      </c>
      <c r="BU3" s="23">
        <f t="shared" si="2"/>
        <v>0</v>
      </c>
      <c r="BV3" s="23">
        <f t="shared" si="2"/>
        <v>0</v>
      </c>
      <c r="BW3" s="23">
        <f t="shared" si="2"/>
        <v>0</v>
      </c>
      <c r="BX3" s="23">
        <f aca="true" t="shared" si="3" ref="BX3:DG3">IF(AVERAGE(BX6:BX25)&gt;$C$25,1,0)</f>
        <v>0</v>
      </c>
      <c r="BY3" s="23">
        <f t="shared" si="3"/>
        <v>0</v>
      </c>
      <c r="BZ3" s="23">
        <f t="shared" si="3"/>
        <v>0</v>
      </c>
      <c r="CA3" s="23">
        <f t="shared" si="3"/>
        <v>0</v>
      </c>
      <c r="CB3" s="23">
        <f t="shared" si="3"/>
        <v>0</v>
      </c>
      <c r="CC3" s="23">
        <f t="shared" si="3"/>
        <v>0</v>
      </c>
      <c r="CD3" s="23">
        <f t="shared" si="3"/>
        <v>0</v>
      </c>
      <c r="CE3" s="23">
        <f t="shared" si="3"/>
        <v>0</v>
      </c>
      <c r="CF3" s="23">
        <f t="shared" si="3"/>
        <v>0</v>
      </c>
      <c r="CG3" s="23">
        <f t="shared" si="3"/>
        <v>0</v>
      </c>
      <c r="CH3" s="23">
        <f t="shared" si="3"/>
        <v>0</v>
      </c>
      <c r="CI3" s="23">
        <f t="shared" si="3"/>
        <v>1</v>
      </c>
      <c r="CJ3" s="23">
        <f t="shared" si="3"/>
        <v>1</v>
      </c>
      <c r="CK3" s="23">
        <f t="shared" si="3"/>
        <v>0</v>
      </c>
      <c r="CL3" s="23">
        <f t="shared" si="3"/>
        <v>0</v>
      </c>
      <c r="CM3" s="23">
        <f t="shared" si="3"/>
        <v>0</v>
      </c>
      <c r="CN3" s="23">
        <f t="shared" si="3"/>
        <v>0</v>
      </c>
      <c r="CO3" s="23">
        <f t="shared" si="3"/>
        <v>0</v>
      </c>
      <c r="CP3" s="23">
        <f t="shared" si="3"/>
        <v>1</v>
      </c>
      <c r="CQ3" s="23">
        <f t="shared" si="3"/>
        <v>1</v>
      </c>
      <c r="CR3" s="23">
        <f t="shared" si="3"/>
        <v>0</v>
      </c>
      <c r="CS3" s="23">
        <f t="shared" si="3"/>
        <v>1</v>
      </c>
      <c r="CT3" s="23">
        <f t="shared" si="3"/>
        <v>0</v>
      </c>
      <c r="CU3" s="23">
        <f t="shared" si="3"/>
        <v>0</v>
      </c>
      <c r="CV3" s="23">
        <f t="shared" si="3"/>
        <v>0</v>
      </c>
      <c r="CW3" s="23">
        <f t="shared" si="3"/>
        <v>1</v>
      </c>
      <c r="CX3" s="23">
        <f t="shared" si="3"/>
        <v>1</v>
      </c>
      <c r="CY3" s="23">
        <f t="shared" si="3"/>
        <v>0</v>
      </c>
      <c r="CZ3" s="23">
        <f t="shared" si="3"/>
        <v>0</v>
      </c>
      <c r="DA3" s="23">
        <f t="shared" si="3"/>
        <v>1</v>
      </c>
      <c r="DB3" s="23">
        <f t="shared" si="3"/>
        <v>1</v>
      </c>
      <c r="DC3" s="23">
        <f t="shared" si="3"/>
        <v>0</v>
      </c>
      <c r="DD3" s="23">
        <f t="shared" si="3"/>
        <v>1</v>
      </c>
      <c r="DE3" s="23">
        <f t="shared" si="3"/>
        <v>1</v>
      </c>
      <c r="DF3" s="23">
        <f t="shared" si="3"/>
        <v>0</v>
      </c>
      <c r="DG3" s="23">
        <f t="shared" si="3"/>
        <v>1</v>
      </c>
    </row>
    <row r="4" spans="9:111" ht="24.75" customHeight="1">
      <c r="I4" s="20"/>
      <c r="J4" s="21">
        <f aca="true" t="shared" si="4" ref="J4:J22">IF(J3&lt;D$23,IF(J3&gt;0,J3+1,0),0)</f>
        <v>2</v>
      </c>
      <c r="K4" s="22">
        <f ca="1" t="shared" si="0"/>
        <v>136.72</v>
      </c>
      <c r="L4" s="23" t="str">
        <f aca="true" t="shared" si="5" ref="L4:AQ4">IF(AVERAGE(L6:L25)&gt;$C$25,"Rho","Aho")</f>
        <v>Rho</v>
      </c>
      <c r="M4" s="23" t="str">
        <f t="shared" si="5"/>
        <v>Aho</v>
      </c>
      <c r="N4" s="23" t="str">
        <f t="shared" si="5"/>
        <v>Aho</v>
      </c>
      <c r="O4" s="23" t="str">
        <f t="shared" si="5"/>
        <v>Aho</v>
      </c>
      <c r="P4" s="23" t="str">
        <f t="shared" si="5"/>
        <v>Rho</v>
      </c>
      <c r="Q4" s="23" t="str">
        <f t="shared" si="5"/>
        <v>Aho</v>
      </c>
      <c r="R4" s="23" t="str">
        <f t="shared" si="5"/>
        <v>Aho</v>
      </c>
      <c r="S4" s="23" t="str">
        <f t="shared" si="5"/>
        <v>Rho</v>
      </c>
      <c r="T4" s="23" t="str">
        <f t="shared" si="5"/>
        <v>Aho</v>
      </c>
      <c r="U4" s="23" t="str">
        <f t="shared" si="5"/>
        <v>Rho</v>
      </c>
      <c r="V4" s="23" t="str">
        <f t="shared" si="5"/>
        <v>Aho</v>
      </c>
      <c r="W4" s="23" t="str">
        <f t="shared" si="5"/>
        <v>Aho</v>
      </c>
      <c r="X4" s="23" t="str">
        <f t="shared" si="5"/>
        <v>Aho</v>
      </c>
      <c r="Y4" s="23" t="str">
        <f t="shared" si="5"/>
        <v>Rho</v>
      </c>
      <c r="Z4" s="23" t="str">
        <f t="shared" si="5"/>
        <v>Aho</v>
      </c>
      <c r="AA4" s="23" t="str">
        <f t="shared" si="5"/>
        <v>Aho</v>
      </c>
      <c r="AB4" s="23" t="str">
        <f t="shared" si="5"/>
        <v>Rho</v>
      </c>
      <c r="AC4" s="23" t="str">
        <f t="shared" si="5"/>
        <v>Aho</v>
      </c>
      <c r="AD4" s="23" t="str">
        <f t="shared" si="5"/>
        <v>Aho</v>
      </c>
      <c r="AE4" s="23" t="str">
        <f t="shared" si="5"/>
        <v>Rho</v>
      </c>
      <c r="AF4" s="23" t="str">
        <f t="shared" si="5"/>
        <v>Aho</v>
      </c>
      <c r="AG4" s="23" t="str">
        <f t="shared" si="5"/>
        <v>Aho</v>
      </c>
      <c r="AH4" s="23" t="str">
        <f t="shared" si="5"/>
        <v>Rho</v>
      </c>
      <c r="AI4" s="23" t="str">
        <f t="shared" si="5"/>
        <v>Aho</v>
      </c>
      <c r="AJ4" s="23" t="str">
        <f t="shared" si="5"/>
        <v>Rho</v>
      </c>
      <c r="AK4" s="23" t="str">
        <f t="shared" si="5"/>
        <v>Aho</v>
      </c>
      <c r="AL4" s="23" t="str">
        <f t="shared" si="5"/>
        <v>Aho</v>
      </c>
      <c r="AM4" s="23" t="str">
        <f t="shared" si="5"/>
        <v>Rho</v>
      </c>
      <c r="AN4" s="23" t="str">
        <f t="shared" si="5"/>
        <v>Rho</v>
      </c>
      <c r="AO4" s="23" t="str">
        <f t="shared" si="5"/>
        <v>Aho</v>
      </c>
      <c r="AP4" s="23" t="str">
        <f t="shared" si="5"/>
        <v>Aho</v>
      </c>
      <c r="AQ4" s="23" t="str">
        <f t="shared" si="5"/>
        <v>Rho</v>
      </c>
      <c r="AR4" s="23" t="str">
        <f aca="true" t="shared" si="6" ref="AR4:BW4">IF(AVERAGE(AR6:AR25)&gt;$C$25,"Rho","Aho")</f>
        <v>Aho</v>
      </c>
      <c r="AS4" s="23" t="str">
        <f t="shared" si="6"/>
        <v>Rho</v>
      </c>
      <c r="AT4" s="23" t="str">
        <f t="shared" si="6"/>
        <v>Aho</v>
      </c>
      <c r="AU4" s="23" t="str">
        <f t="shared" si="6"/>
        <v>Aho</v>
      </c>
      <c r="AV4" s="23" t="str">
        <f t="shared" si="6"/>
        <v>Aho</v>
      </c>
      <c r="AW4" s="23" t="str">
        <f t="shared" si="6"/>
        <v>Aho</v>
      </c>
      <c r="AX4" s="23" t="str">
        <f t="shared" si="6"/>
        <v>Aho</v>
      </c>
      <c r="AY4" s="23" t="str">
        <f t="shared" si="6"/>
        <v>Aho</v>
      </c>
      <c r="AZ4" s="23" t="str">
        <f t="shared" si="6"/>
        <v>Aho</v>
      </c>
      <c r="BA4" s="23" t="str">
        <f t="shared" si="6"/>
        <v>Aho</v>
      </c>
      <c r="BB4" s="23" t="str">
        <f t="shared" si="6"/>
        <v>Aho</v>
      </c>
      <c r="BC4" s="23" t="str">
        <f t="shared" si="6"/>
        <v>Rho</v>
      </c>
      <c r="BD4" s="23" t="str">
        <f t="shared" si="6"/>
        <v>Rho</v>
      </c>
      <c r="BE4" s="23" t="str">
        <f t="shared" si="6"/>
        <v>Rho</v>
      </c>
      <c r="BF4" s="23" t="str">
        <f t="shared" si="6"/>
        <v>Aho</v>
      </c>
      <c r="BG4" s="23" t="str">
        <f t="shared" si="6"/>
        <v>Aho</v>
      </c>
      <c r="BH4" s="23" t="str">
        <f t="shared" si="6"/>
        <v>Rho</v>
      </c>
      <c r="BI4" s="23" t="str">
        <f t="shared" si="6"/>
        <v>Rho</v>
      </c>
      <c r="BJ4" s="23" t="str">
        <f t="shared" si="6"/>
        <v>Aho</v>
      </c>
      <c r="BK4" s="23" t="str">
        <f t="shared" si="6"/>
        <v>Aho</v>
      </c>
      <c r="BL4" s="23" t="str">
        <f t="shared" si="6"/>
        <v>Aho</v>
      </c>
      <c r="BM4" s="23" t="str">
        <f t="shared" si="6"/>
        <v>Rho</v>
      </c>
      <c r="BN4" s="23" t="str">
        <f t="shared" si="6"/>
        <v>Aho</v>
      </c>
      <c r="BO4" s="23" t="str">
        <f t="shared" si="6"/>
        <v>Rho</v>
      </c>
      <c r="BP4" s="23" t="str">
        <f t="shared" si="6"/>
        <v>Rho</v>
      </c>
      <c r="BQ4" s="23" t="str">
        <f t="shared" si="6"/>
        <v>Rho</v>
      </c>
      <c r="BR4" s="23" t="str">
        <f t="shared" si="6"/>
        <v>Rho</v>
      </c>
      <c r="BS4" s="23" t="str">
        <f t="shared" si="6"/>
        <v>Aho</v>
      </c>
      <c r="BT4" s="23" t="str">
        <f t="shared" si="6"/>
        <v>Aho</v>
      </c>
      <c r="BU4" s="23" t="str">
        <f t="shared" si="6"/>
        <v>Aho</v>
      </c>
      <c r="BV4" s="23" t="str">
        <f t="shared" si="6"/>
        <v>Aho</v>
      </c>
      <c r="BW4" s="23" t="str">
        <f t="shared" si="6"/>
        <v>Aho</v>
      </c>
      <c r="BX4" s="23" t="str">
        <f aca="true" t="shared" si="7" ref="BX4:DG4">IF(AVERAGE(BX6:BX25)&gt;$C$25,"Rho","Aho")</f>
        <v>Aho</v>
      </c>
      <c r="BY4" s="23" t="str">
        <f t="shared" si="7"/>
        <v>Aho</v>
      </c>
      <c r="BZ4" s="23" t="str">
        <f t="shared" si="7"/>
        <v>Aho</v>
      </c>
      <c r="CA4" s="23" t="str">
        <f t="shared" si="7"/>
        <v>Aho</v>
      </c>
      <c r="CB4" s="23" t="str">
        <f t="shared" si="7"/>
        <v>Aho</v>
      </c>
      <c r="CC4" s="23" t="str">
        <f t="shared" si="7"/>
        <v>Aho</v>
      </c>
      <c r="CD4" s="23" t="str">
        <f t="shared" si="7"/>
        <v>Aho</v>
      </c>
      <c r="CE4" s="23" t="str">
        <f t="shared" si="7"/>
        <v>Aho</v>
      </c>
      <c r="CF4" s="23" t="str">
        <f t="shared" si="7"/>
        <v>Aho</v>
      </c>
      <c r="CG4" s="23" t="str">
        <f t="shared" si="7"/>
        <v>Aho</v>
      </c>
      <c r="CH4" s="23" t="str">
        <f t="shared" si="7"/>
        <v>Aho</v>
      </c>
      <c r="CI4" s="23" t="str">
        <f t="shared" si="7"/>
        <v>Rho</v>
      </c>
      <c r="CJ4" s="23" t="str">
        <f t="shared" si="7"/>
        <v>Rho</v>
      </c>
      <c r="CK4" s="23" t="str">
        <f t="shared" si="7"/>
        <v>Aho</v>
      </c>
      <c r="CL4" s="23" t="str">
        <f t="shared" si="7"/>
        <v>Aho</v>
      </c>
      <c r="CM4" s="23" t="str">
        <f t="shared" si="7"/>
        <v>Aho</v>
      </c>
      <c r="CN4" s="23" t="str">
        <f t="shared" si="7"/>
        <v>Aho</v>
      </c>
      <c r="CO4" s="23" t="str">
        <f t="shared" si="7"/>
        <v>Aho</v>
      </c>
      <c r="CP4" s="23" t="str">
        <f t="shared" si="7"/>
        <v>Rho</v>
      </c>
      <c r="CQ4" s="23" t="str">
        <f t="shared" si="7"/>
        <v>Rho</v>
      </c>
      <c r="CR4" s="23" t="str">
        <f t="shared" si="7"/>
        <v>Aho</v>
      </c>
      <c r="CS4" s="23" t="str">
        <f t="shared" si="7"/>
        <v>Rho</v>
      </c>
      <c r="CT4" s="23" t="str">
        <f t="shared" si="7"/>
        <v>Aho</v>
      </c>
      <c r="CU4" s="23" t="str">
        <f t="shared" si="7"/>
        <v>Aho</v>
      </c>
      <c r="CV4" s="23" t="str">
        <f t="shared" si="7"/>
        <v>Aho</v>
      </c>
      <c r="CW4" s="23" t="str">
        <f t="shared" si="7"/>
        <v>Rho</v>
      </c>
      <c r="CX4" s="23" t="str">
        <f t="shared" si="7"/>
        <v>Rho</v>
      </c>
      <c r="CY4" s="23" t="str">
        <f t="shared" si="7"/>
        <v>Aho</v>
      </c>
      <c r="CZ4" s="23" t="str">
        <f t="shared" si="7"/>
        <v>Aho</v>
      </c>
      <c r="DA4" s="23" t="str">
        <f t="shared" si="7"/>
        <v>Rho</v>
      </c>
      <c r="DB4" s="23" t="str">
        <f t="shared" si="7"/>
        <v>Rho</v>
      </c>
      <c r="DC4" s="23" t="str">
        <f t="shared" si="7"/>
        <v>Aho</v>
      </c>
      <c r="DD4" s="23" t="str">
        <f t="shared" si="7"/>
        <v>Rho</v>
      </c>
      <c r="DE4" s="23" t="str">
        <f t="shared" si="7"/>
        <v>Rho</v>
      </c>
      <c r="DF4" s="23" t="str">
        <f t="shared" si="7"/>
        <v>Aho</v>
      </c>
      <c r="DG4" s="23" t="str">
        <f t="shared" si="7"/>
        <v>Rho</v>
      </c>
    </row>
    <row r="5" spans="10:111" ht="36" customHeight="1">
      <c r="J5" s="21">
        <f t="shared" si="4"/>
        <v>3</v>
      </c>
      <c r="K5" s="22">
        <f ca="1" t="shared" si="0"/>
        <v>133.47</v>
      </c>
      <c r="L5" s="24">
        <v>1</v>
      </c>
      <c r="M5" s="24">
        <v>2</v>
      </c>
      <c r="N5" s="24">
        <v>3</v>
      </c>
      <c r="O5" s="24">
        <v>4</v>
      </c>
      <c r="P5" s="24">
        <v>5</v>
      </c>
      <c r="Q5" s="24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4">
        <v>12</v>
      </c>
      <c r="X5" s="24">
        <v>13</v>
      </c>
      <c r="Y5" s="24">
        <v>14</v>
      </c>
      <c r="Z5" s="24">
        <v>15</v>
      </c>
      <c r="AA5" s="24">
        <v>16</v>
      </c>
      <c r="AB5" s="24">
        <v>17</v>
      </c>
      <c r="AC5" s="24">
        <v>18</v>
      </c>
      <c r="AD5" s="24">
        <v>19</v>
      </c>
      <c r="AE5" s="24">
        <v>20</v>
      </c>
      <c r="AF5" s="24">
        <v>21</v>
      </c>
      <c r="AG5" s="24">
        <v>22</v>
      </c>
      <c r="AH5" s="24">
        <v>23</v>
      </c>
      <c r="AI5" s="24">
        <v>24</v>
      </c>
      <c r="AJ5" s="24">
        <v>25</v>
      </c>
      <c r="AK5" s="24">
        <v>26</v>
      </c>
      <c r="AL5" s="24">
        <v>27</v>
      </c>
      <c r="AM5" s="24">
        <v>28</v>
      </c>
      <c r="AN5" s="24">
        <v>29</v>
      </c>
      <c r="AO5" s="24">
        <v>30</v>
      </c>
      <c r="AP5" s="24">
        <v>31</v>
      </c>
      <c r="AQ5" s="24">
        <v>32</v>
      </c>
      <c r="AR5" s="24">
        <v>33</v>
      </c>
      <c r="AS5" s="24">
        <v>34</v>
      </c>
      <c r="AT5" s="24">
        <v>35</v>
      </c>
      <c r="AU5" s="24">
        <v>36</v>
      </c>
      <c r="AV5" s="24">
        <v>37</v>
      </c>
      <c r="AW5" s="24">
        <v>38</v>
      </c>
      <c r="AX5" s="24">
        <v>39</v>
      </c>
      <c r="AY5" s="24">
        <v>40</v>
      </c>
      <c r="AZ5" s="24">
        <v>41</v>
      </c>
      <c r="BA5" s="24">
        <v>42</v>
      </c>
      <c r="BB5" s="24">
        <v>43</v>
      </c>
      <c r="BC5" s="24">
        <v>44</v>
      </c>
      <c r="BD5" s="24">
        <v>45</v>
      </c>
      <c r="BE5" s="24">
        <v>46</v>
      </c>
      <c r="BF5" s="24">
        <v>47</v>
      </c>
      <c r="BG5" s="24">
        <v>48</v>
      </c>
      <c r="BH5" s="24">
        <v>49</v>
      </c>
      <c r="BI5" s="24">
        <v>50</v>
      </c>
      <c r="BJ5" s="24">
        <v>51</v>
      </c>
      <c r="BK5" s="24">
        <v>52</v>
      </c>
      <c r="BL5" s="24">
        <v>53</v>
      </c>
      <c r="BM5" s="24">
        <v>54</v>
      </c>
      <c r="BN5" s="24">
        <v>55</v>
      </c>
      <c r="BO5" s="24">
        <v>56</v>
      </c>
      <c r="BP5" s="24">
        <v>57</v>
      </c>
      <c r="BQ5" s="24">
        <v>58</v>
      </c>
      <c r="BR5" s="24">
        <v>59</v>
      </c>
      <c r="BS5" s="24">
        <v>60</v>
      </c>
      <c r="BT5" s="24">
        <v>61</v>
      </c>
      <c r="BU5" s="24">
        <v>62</v>
      </c>
      <c r="BV5" s="24">
        <v>63</v>
      </c>
      <c r="BW5" s="24">
        <v>64</v>
      </c>
      <c r="BX5" s="24">
        <v>65</v>
      </c>
      <c r="BY5" s="24">
        <v>66</v>
      </c>
      <c r="BZ5" s="24">
        <v>67</v>
      </c>
      <c r="CA5" s="24">
        <v>68</v>
      </c>
      <c r="CB5" s="24">
        <v>69</v>
      </c>
      <c r="CC5" s="24">
        <v>70</v>
      </c>
      <c r="CD5" s="24">
        <v>71</v>
      </c>
      <c r="CE5" s="24">
        <v>72</v>
      </c>
      <c r="CF5" s="24">
        <v>73</v>
      </c>
      <c r="CG5" s="24">
        <v>74</v>
      </c>
      <c r="CH5" s="24">
        <v>75</v>
      </c>
      <c r="CI5" s="24">
        <v>76</v>
      </c>
      <c r="CJ5" s="24">
        <v>77</v>
      </c>
      <c r="CK5" s="24">
        <v>78</v>
      </c>
      <c r="CL5" s="24">
        <v>79</v>
      </c>
      <c r="CM5" s="24">
        <v>80</v>
      </c>
      <c r="CN5" s="24">
        <v>81</v>
      </c>
      <c r="CO5" s="24">
        <v>82</v>
      </c>
      <c r="CP5" s="24">
        <v>83</v>
      </c>
      <c r="CQ5" s="24">
        <v>84</v>
      </c>
      <c r="CR5" s="24">
        <v>85</v>
      </c>
      <c r="CS5" s="24">
        <v>86</v>
      </c>
      <c r="CT5" s="24">
        <v>87</v>
      </c>
      <c r="CU5" s="24">
        <v>88</v>
      </c>
      <c r="CV5" s="24">
        <v>89</v>
      </c>
      <c r="CW5" s="24">
        <v>90</v>
      </c>
      <c r="CX5" s="24">
        <v>91</v>
      </c>
      <c r="CY5" s="24">
        <v>92</v>
      </c>
      <c r="CZ5" s="24">
        <v>93</v>
      </c>
      <c r="DA5" s="24">
        <v>94</v>
      </c>
      <c r="DB5" s="24">
        <v>95</v>
      </c>
      <c r="DC5" s="24">
        <v>96</v>
      </c>
      <c r="DD5" s="24">
        <v>97</v>
      </c>
      <c r="DE5" s="24">
        <v>98</v>
      </c>
      <c r="DF5" s="24">
        <v>99</v>
      </c>
      <c r="DG5" s="24">
        <v>100</v>
      </c>
    </row>
    <row r="6" spans="10:111" ht="24.75" customHeight="1">
      <c r="J6" s="21">
        <f t="shared" si="4"/>
        <v>4</v>
      </c>
      <c r="K6" s="22">
        <f ca="1" t="shared" si="0"/>
        <v>123.69</v>
      </c>
      <c r="L6" s="25">
        <f aca="true" ca="1" t="shared" si="8" ref="L6:AQ6">IF($J3&gt;0,INT(((RAND()+RAND()+RAND()+RAND()+RAND()+RAND()+RAND()+RAND()+RAND()+RAND()+RAND()-5.5)*ssss_2+m_2)*100)/100,"")</f>
        <v>141.38</v>
      </c>
      <c r="M6" s="25">
        <f ca="1" t="shared" si="8"/>
        <v>114.71</v>
      </c>
      <c r="N6" s="25">
        <f ca="1" t="shared" si="8"/>
        <v>123.65</v>
      </c>
      <c r="O6" s="25">
        <f ca="1" t="shared" si="8"/>
        <v>133.75</v>
      </c>
      <c r="P6" s="25">
        <f ca="1" t="shared" si="8"/>
        <v>152.34</v>
      </c>
      <c r="Q6" s="25">
        <f ca="1" t="shared" si="8"/>
        <v>149.27</v>
      </c>
      <c r="R6" s="25">
        <f ca="1" t="shared" si="8"/>
        <v>111.65</v>
      </c>
      <c r="S6" s="25">
        <f ca="1" t="shared" si="8"/>
        <v>136.62</v>
      </c>
      <c r="T6" s="25">
        <f ca="1" t="shared" si="8"/>
        <v>138.76</v>
      </c>
      <c r="U6" s="25">
        <f ca="1" t="shared" si="8"/>
        <v>127.67</v>
      </c>
      <c r="V6" s="25">
        <f ca="1" t="shared" si="8"/>
        <v>123.15</v>
      </c>
      <c r="W6" s="25">
        <f ca="1" t="shared" si="8"/>
        <v>147.76</v>
      </c>
      <c r="X6" s="25">
        <f ca="1" t="shared" si="8"/>
        <v>125.16</v>
      </c>
      <c r="Y6" s="25">
        <f ca="1" t="shared" si="8"/>
        <v>132.45</v>
      </c>
      <c r="Z6" s="25">
        <f ca="1" t="shared" si="8"/>
        <v>118.46</v>
      </c>
      <c r="AA6" s="25">
        <f ca="1" t="shared" si="8"/>
        <v>112.52</v>
      </c>
      <c r="AB6" s="25">
        <f ca="1" t="shared" si="8"/>
        <v>119.09</v>
      </c>
      <c r="AC6" s="25">
        <f ca="1" t="shared" si="8"/>
        <v>128.76</v>
      </c>
      <c r="AD6" s="25">
        <f ca="1" t="shared" si="8"/>
        <v>125.62</v>
      </c>
      <c r="AE6" s="25">
        <f ca="1" t="shared" si="8"/>
        <v>117.53</v>
      </c>
      <c r="AF6" s="25">
        <f ca="1" t="shared" si="8"/>
        <v>110.37</v>
      </c>
      <c r="AG6" s="25">
        <f ca="1" t="shared" si="8"/>
        <v>150.18</v>
      </c>
      <c r="AH6" s="25">
        <f ca="1" t="shared" si="8"/>
        <v>132.14</v>
      </c>
      <c r="AI6" s="25">
        <f ca="1" t="shared" si="8"/>
        <v>109.65</v>
      </c>
      <c r="AJ6" s="25">
        <f ca="1" t="shared" si="8"/>
        <v>156.02</v>
      </c>
      <c r="AK6" s="25">
        <f ca="1" t="shared" si="8"/>
        <v>131.19</v>
      </c>
      <c r="AL6" s="25">
        <f ca="1" t="shared" si="8"/>
        <v>120.14</v>
      </c>
      <c r="AM6" s="25">
        <f ca="1" t="shared" si="8"/>
        <v>149.79</v>
      </c>
      <c r="AN6" s="25">
        <f ca="1" t="shared" si="8"/>
        <v>135.4</v>
      </c>
      <c r="AO6" s="25">
        <f ca="1" t="shared" si="8"/>
        <v>119.04</v>
      </c>
      <c r="AP6" s="25">
        <f ca="1" t="shared" si="8"/>
        <v>117.16</v>
      </c>
      <c r="AQ6" s="25">
        <f ca="1" t="shared" si="8"/>
        <v>126.69</v>
      </c>
      <c r="AR6" s="25">
        <f aca="true" ca="1" t="shared" si="9" ref="AR6:BW6">IF($J3&gt;0,INT(((RAND()+RAND()+RAND()+RAND()+RAND()+RAND()+RAND()+RAND()+RAND()+RAND()+RAND()-5.5)*ssss_2+m_2)*100)/100,"")</f>
        <v>141.26</v>
      </c>
      <c r="AS6" s="25">
        <f ca="1" t="shared" si="9"/>
        <v>151.05</v>
      </c>
      <c r="AT6" s="25">
        <f ca="1" t="shared" si="9"/>
        <v>122.76</v>
      </c>
      <c r="AU6" s="25">
        <f ca="1" t="shared" si="9"/>
        <v>139.7</v>
      </c>
      <c r="AV6" s="25">
        <f ca="1" t="shared" si="9"/>
        <v>113.07</v>
      </c>
      <c r="AW6" s="25">
        <f ca="1" t="shared" si="9"/>
        <v>128.58</v>
      </c>
      <c r="AX6" s="25">
        <f ca="1" t="shared" si="9"/>
        <v>121.94</v>
      </c>
      <c r="AY6" s="25">
        <f ca="1" t="shared" si="9"/>
        <v>128.26</v>
      </c>
      <c r="AZ6" s="25">
        <f ca="1" t="shared" si="9"/>
        <v>139.29</v>
      </c>
      <c r="BA6" s="25">
        <f ca="1" t="shared" si="9"/>
        <v>128.26</v>
      </c>
      <c r="BB6" s="25">
        <f ca="1" t="shared" si="9"/>
        <v>139.85</v>
      </c>
      <c r="BC6" s="25">
        <f ca="1" t="shared" si="9"/>
        <v>132.03</v>
      </c>
      <c r="BD6" s="25">
        <f ca="1" t="shared" si="9"/>
        <v>149.98</v>
      </c>
      <c r="BE6" s="25">
        <f ca="1" t="shared" si="9"/>
        <v>142.62</v>
      </c>
      <c r="BF6" s="25">
        <f ca="1" t="shared" si="9"/>
        <v>116.46</v>
      </c>
      <c r="BG6" s="25">
        <f ca="1" t="shared" si="9"/>
        <v>121.5</v>
      </c>
      <c r="BH6" s="25">
        <f ca="1" t="shared" si="9"/>
        <v>163.23</v>
      </c>
      <c r="BI6" s="25">
        <f ca="1" t="shared" si="9"/>
        <v>124.2</v>
      </c>
      <c r="BJ6" s="25">
        <f ca="1" t="shared" si="9"/>
        <v>121.19</v>
      </c>
      <c r="BK6" s="25">
        <f ca="1" t="shared" si="9"/>
        <v>118.53</v>
      </c>
      <c r="BL6" s="25">
        <f ca="1" t="shared" si="9"/>
        <v>138.76</v>
      </c>
      <c r="BM6" s="25">
        <f ca="1" t="shared" si="9"/>
        <v>158.23</v>
      </c>
      <c r="BN6" s="25">
        <f ca="1" t="shared" si="9"/>
        <v>140.91</v>
      </c>
      <c r="BO6" s="25">
        <f ca="1" t="shared" si="9"/>
        <v>127.71</v>
      </c>
      <c r="BP6" s="25">
        <f ca="1" t="shared" si="9"/>
        <v>154.2</v>
      </c>
      <c r="BQ6" s="25">
        <f ca="1" t="shared" si="9"/>
        <v>107.54</v>
      </c>
      <c r="BR6" s="25">
        <f ca="1" t="shared" si="9"/>
        <v>144.1</v>
      </c>
      <c r="BS6" s="25">
        <f ca="1" t="shared" si="9"/>
        <v>167.19</v>
      </c>
      <c r="BT6" s="25">
        <f ca="1" t="shared" si="9"/>
        <v>120.93</v>
      </c>
      <c r="BU6" s="25">
        <f ca="1" t="shared" si="9"/>
        <v>125.65</v>
      </c>
      <c r="BV6" s="25">
        <f ca="1" t="shared" si="9"/>
        <v>113.35</v>
      </c>
      <c r="BW6" s="25">
        <f ca="1" t="shared" si="9"/>
        <v>116.91</v>
      </c>
      <c r="BX6" s="25">
        <f aca="true" ca="1" t="shared" si="10" ref="BX6:DG6">IF($J3&gt;0,INT(((RAND()+RAND()+RAND()+RAND()+RAND()+RAND()+RAND()+RAND()+RAND()+RAND()+RAND()-5.5)*ssss_2+m_2)*100)/100,"")</f>
        <v>85.69</v>
      </c>
      <c r="BY6" s="25">
        <f ca="1" t="shared" si="10"/>
        <v>128.33</v>
      </c>
      <c r="BZ6" s="25">
        <f ca="1" t="shared" si="10"/>
        <v>112.08</v>
      </c>
      <c r="CA6" s="25">
        <f ca="1" t="shared" si="10"/>
        <v>137.25</v>
      </c>
      <c r="CB6" s="25">
        <f ca="1" t="shared" si="10"/>
        <v>114.31</v>
      </c>
      <c r="CC6" s="25">
        <f ca="1" t="shared" si="10"/>
        <v>115.46</v>
      </c>
      <c r="CD6" s="25">
        <f ca="1" t="shared" si="10"/>
        <v>141.17</v>
      </c>
      <c r="CE6" s="25">
        <f ca="1" t="shared" si="10"/>
        <v>129.02</v>
      </c>
      <c r="CF6" s="25">
        <f ca="1" t="shared" si="10"/>
        <v>138.28</v>
      </c>
      <c r="CG6" s="25">
        <f ca="1" t="shared" si="10"/>
        <v>115.12</v>
      </c>
      <c r="CH6" s="25">
        <f ca="1" t="shared" si="10"/>
        <v>112.09</v>
      </c>
      <c r="CI6" s="25">
        <f ca="1" t="shared" si="10"/>
        <v>149.23</v>
      </c>
      <c r="CJ6" s="25">
        <f ca="1" t="shared" si="10"/>
        <v>145.65</v>
      </c>
      <c r="CK6" s="25">
        <f ca="1" t="shared" si="10"/>
        <v>140.85</v>
      </c>
      <c r="CL6" s="25">
        <f ca="1" t="shared" si="10"/>
        <v>129.97</v>
      </c>
      <c r="CM6" s="25">
        <f ca="1" t="shared" si="10"/>
        <v>130.67</v>
      </c>
      <c r="CN6" s="25">
        <f ca="1" t="shared" si="10"/>
        <v>128.17</v>
      </c>
      <c r="CO6" s="25">
        <f ca="1" t="shared" si="10"/>
        <v>136.62</v>
      </c>
      <c r="CP6" s="25">
        <f ca="1" t="shared" si="10"/>
        <v>145.5</v>
      </c>
      <c r="CQ6" s="25">
        <f ca="1" t="shared" si="10"/>
        <v>133.76</v>
      </c>
      <c r="CR6" s="25">
        <f ca="1" t="shared" si="10"/>
        <v>160.72</v>
      </c>
      <c r="CS6" s="25">
        <f ca="1" t="shared" si="10"/>
        <v>149.43</v>
      </c>
      <c r="CT6" s="25">
        <f ca="1" t="shared" si="10"/>
        <v>136.47</v>
      </c>
      <c r="CU6" s="25">
        <f ca="1" t="shared" si="10"/>
        <v>120.01</v>
      </c>
      <c r="CV6" s="25">
        <f ca="1" t="shared" si="10"/>
        <v>120.45</v>
      </c>
      <c r="CW6" s="25">
        <f ca="1" t="shared" si="10"/>
        <v>112.09</v>
      </c>
      <c r="CX6" s="25">
        <f ca="1" t="shared" si="10"/>
        <v>131.74</v>
      </c>
      <c r="CY6" s="25">
        <f ca="1" t="shared" si="10"/>
        <v>131.04</v>
      </c>
      <c r="CZ6" s="25">
        <f ca="1" t="shared" si="10"/>
        <v>123.83</v>
      </c>
      <c r="DA6" s="25">
        <f ca="1" t="shared" si="10"/>
        <v>148.8</v>
      </c>
      <c r="DB6" s="25">
        <f ca="1" t="shared" si="10"/>
        <v>133.06</v>
      </c>
      <c r="DC6" s="25">
        <f ca="1" t="shared" si="10"/>
        <v>144.97</v>
      </c>
      <c r="DD6" s="25">
        <f ca="1" t="shared" si="10"/>
        <v>121.85</v>
      </c>
      <c r="DE6" s="25">
        <f ca="1" t="shared" si="10"/>
        <v>146.16</v>
      </c>
      <c r="DF6" s="25">
        <f ca="1" t="shared" si="10"/>
        <v>131.62</v>
      </c>
      <c r="DG6" s="25">
        <f ca="1" t="shared" si="10"/>
        <v>129.68</v>
      </c>
    </row>
    <row r="7" spans="10:111" ht="24.75" customHeight="1">
      <c r="J7" s="21">
        <f t="shared" si="4"/>
        <v>5</v>
      </c>
      <c r="K7" s="22">
        <f ca="1" t="shared" si="0"/>
        <v>115.69</v>
      </c>
      <c r="L7" s="25">
        <f aca="true" ca="1" t="shared" si="11" ref="L7:AQ7">IF($J4&gt;0,INT(((RAND()+RAND()+RAND()+RAND()+RAND()+RAND()+RAND()+RAND()+RAND()+RAND()+RAND()-5.5)*ssss_2+m_2)*100)/100,"")</f>
        <v>118.6</v>
      </c>
      <c r="M7" s="25">
        <f ca="1" t="shared" si="11"/>
        <v>123.53</v>
      </c>
      <c r="N7" s="25">
        <f ca="1" t="shared" si="11"/>
        <v>120.65</v>
      </c>
      <c r="O7" s="25">
        <f ca="1" t="shared" si="11"/>
        <v>146.55</v>
      </c>
      <c r="P7" s="25">
        <f ca="1" t="shared" si="11"/>
        <v>128.83</v>
      </c>
      <c r="Q7" s="25">
        <f ca="1" t="shared" si="11"/>
        <v>113.17</v>
      </c>
      <c r="R7" s="25">
        <f ca="1" t="shared" si="11"/>
        <v>136.17</v>
      </c>
      <c r="S7" s="25">
        <f ca="1" t="shared" si="11"/>
        <v>120.74</v>
      </c>
      <c r="T7" s="25">
        <f ca="1" t="shared" si="11"/>
        <v>148.98</v>
      </c>
      <c r="U7" s="25">
        <f ca="1" t="shared" si="11"/>
        <v>135.93</v>
      </c>
      <c r="V7" s="25">
        <f ca="1" t="shared" si="11"/>
        <v>119.45</v>
      </c>
      <c r="W7" s="25">
        <f ca="1" t="shared" si="11"/>
        <v>138.47</v>
      </c>
      <c r="X7" s="25">
        <f ca="1" t="shared" si="11"/>
        <v>103.62</v>
      </c>
      <c r="Y7" s="25">
        <f ca="1" t="shared" si="11"/>
        <v>152.02</v>
      </c>
      <c r="Z7" s="25">
        <f ca="1" t="shared" si="11"/>
        <v>115.57</v>
      </c>
      <c r="AA7" s="25">
        <f ca="1" t="shared" si="11"/>
        <v>131.12</v>
      </c>
      <c r="AB7" s="25">
        <f ca="1" t="shared" si="11"/>
        <v>118.96</v>
      </c>
      <c r="AC7" s="25">
        <f ca="1" t="shared" si="11"/>
        <v>116.5</v>
      </c>
      <c r="AD7" s="25">
        <f ca="1" t="shared" si="11"/>
        <v>111.76</v>
      </c>
      <c r="AE7" s="25">
        <f ca="1" t="shared" si="11"/>
        <v>120.68</v>
      </c>
      <c r="AF7" s="25">
        <f ca="1" t="shared" si="11"/>
        <v>138.98</v>
      </c>
      <c r="AG7" s="25">
        <f ca="1" t="shared" si="11"/>
        <v>118.22</v>
      </c>
      <c r="AH7" s="25">
        <f ca="1" t="shared" si="11"/>
        <v>132.8</v>
      </c>
      <c r="AI7" s="25">
        <f ca="1" t="shared" si="11"/>
        <v>118.99</v>
      </c>
      <c r="AJ7" s="25">
        <f ca="1" t="shared" si="11"/>
        <v>147.83</v>
      </c>
      <c r="AK7" s="25">
        <f ca="1" t="shared" si="11"/>
        <v>148.75</v>
      </c>
      <c r="AL7" s="25">
        <f ca="1" t="shared" si="11"/>
        <v>125.42</v>
      </c>
      <c r="AM7" s="25">
        <f ca="1" t="shared" si="11"/>
        <v>145.92</v>
      </c>
      <c r="AN7" s="25">
        <f ca="1" t="shared" si="11"/>
        <v>137.61</v>
      </c>
      <c r="AO7" s="25">
        <f ca="1" t="shared" si="11"/>
        <v>139.3</v>
      </c>
      <c r="AP7" s="25">
        <f ca="1" t="shared" si="11"/>
        <v>127.68</v>
      </c>
      <c r="AQ7" s="25">
        <f ca="1" t="shared" si="11"/>
        <v>131.47</v>
      </c>
      <c r="AR7" s="25">
        <f aca="true" ca="1" t="shared" si="12" ref="AR7:BW7">IF($J4&gt;0,INT(((RAND()+RAND()+RAND()+RAND()+RAND()+RAND()+RAND()+RAND()+RAND()+RAND()+RAND()-5.5)*ssss_2+m_2)*100)/100,"")</f>
        <v>101.37</v>
      </c>
      <c r="AS7" s="25">
        <f ca="1" t="shared" si="12"/>
        <v>152.65</v>
      </c>
      <c r="AT7" s="25">
        <f ca="1" t="shared" si="12"/>
        <v>135.49</v>
      </c>
      <c r="AU7" s="25">
        <f ca="1" t="shared" si="12"/>
        <v>132.47</v>
      </c>
      <c r="AV7" s="25">
        <f ca="1" t="shared" si="12"/>
        <v>123.12</v>
      </c>
      <c r="AW7" s="25">
        <f ca="1" t="shared" si="12"/>
        <v>136.43</v>
      </c>
      <c r="AX7" s="25">
        <f ca="1" t="shared" si="12"/>
        <v>127.21</v>
      </c>
      <c r="AY7" s="25">
        <f ca="1" t="shared" si="12"/>
        <v>137.8</v>
      </c>
      <c r="AZ7" s="25">
        <f ca="1" t="shared" si="12"/>
        <v>108.43</v>
      </c>
      <c r="BA7" s="25">
        <f ca="1" t="shared" si="12"/>
        <v>125.1</v>
      </c>
      <c r="BB7" s="25">
        <f ca="1" t="shared" si="12"/>
        <v>153.06</v>
      </c>
      <c r="BC7" s="25">
        <f ca="1" t="shared" si="12"/>
        <v>171.77</v>
      </c>
      <c r="BD7" s="25">
        <f ca="1" t="shared" si="12"/>
        <v>116.54</v>
      </c>
      <c r="BE7" s="25">
        <f ca="1" t="shared" si="12"/>
        <v>132.78</v>
      </c>
      <c r="BF7" s="25">
        <f ca="1" t="shared" si="12"/>
        <v>132.69</v>
      </c>
      <c r="BG7" s="25">
        <f ca="1" t="shared" si="12"/>
        <v>131.87</v>
      </c>
      <c r="BH7" s="25">
        <f ca="1" t="shared" si="12"/>
        <v>163.98</v>
      </c>
      <c r="BI7" s="25">
        <f ca="1" t="shared" si="12"/>
        <v>124.07</v>
      </c>
      <c r="BJ7" s="25">
        <f ca="1" t="shared" si="12"/>
        <v>116.17</v>
      </c>
      <c r="BK7" s="25">
        <f ca="1" t="shared" si="12"/>
        <v>131.63</v>
      </c>
      <c r="BL7" s="25">
        <f ca="1" t="shared" si="12"/>
        <v>125.76</v>
      </c>
      <c r="BM7" s="25">
        <f ca="1" t="shared" si="12"/>
        <v>130.18</v>
      </c>
      <c r="BN7" s="25">
        <f ca="1" t="shared" si="12"/>
        <v>133.1</v>
      </c>
      <c r="BO7" s="25">
        <f ca="1" t="shared" si="12"/>
        <v>137.27</v>
      </c>
      <c r="BP7" s="25">
        <f ca="1" t="shared" si="12"/>
        <v>124.36</v>
      </c>
      <c r="BQ7" s="25">
        <f ca="1" t="shared" si="12"/>
        <v>144.41</v>
      </c>
      <c r="BR7" s="25">
        <f ca="1" t="shared" si="12"/>
        <v>151.76</v>
      </c>
      <c r="BS7" s="25">
        <f ca="1" t="shared" si="12"/>
        <v>123.52</v>
      </c>
      <c r="BT7" s="25">
        <f ca="1" t="shared" si="12"/>
        <v>137.68</v>
      </c>
      <c r="BU7" s="25">
        <f ca="1" t="shared" si="12"/>
        <v>116.63</v>
      </c>
      <c r="BV7" s="25">
        <f ca="1" t="shared" si="12"/>
        <v>124.91</v>
      </c>
      <c r="BW7" s="25">
        <f ca="1" t="shared" si="12"/>
        <v>146.09</v>
      </c>
      <c r="BX7" s="25">
        <f aca="true" ca="1" t="shared" si="13" ref="BX7:DG7">IF($J4&gt;0,INT(((RAND()+RAND()+RAND()+RAND()+RAND()+RAND()+RAND()+RAND()+RAND()+RAND()+RAND()-5.5)*ssss_2+m_2)*100)/100,"")</f>
        <v>141.28</v>
      </c>
      <c r="BY7" s="25">
        <f ca="1" t="shared" si="13"/>
        <v>119.31</v>
      </c>
      <c r="BZ7" s="25">
        <f ca="1" t="shared" si="13"/>
        <v>139.67</v>
      </c>
      <c r="CA7" s="25">
        <f ca="1" t="shared" si="13"/>
        <v>135.04</v>
      </c>
      <c r="CB7" s="25">
        <f ca="1" t="shared" si="13"/>
        <v>132.12</v>
      </c>
      <c r="CC7" s="25">
        <f ca="1" t="shared" si="13"/>
        <v>122.54</v>
      </c>
      <c r="CD7" s="25">
        <f ca="1" t="shared" si="13"/>
        <v>121.49</v>
      </c>
      <c r="CE7" s="25">
        <f ca="1" t="shared" si="13"/>
        <v>139.12</v>
      </c>
      <c r="CF7" s="25">
        <f ca="1" t="shared" si="13"/>
        <v>149.84</v>
      </c>
      <c r="CG7" s="25">
        <f ca="1" t="shared" si="13"/>
        <v>129.32</v>
      </c>
      <c r="CH7" s="25">
        <f ca="1" t="shared" si="13"/>
        <v>125.52</v>
      </c>
      <c r="CI7" s="25">
        <f ca="1" t="shared" si="13"/>
        <v>178.95</v>
      </c>
      <c r="CJ7" s="25">
        <f ca="1" t="shared" si="13"/>
        <v>141.74</v>
      </c>
      <c r="CK7" s="25">
        <f ca="1" t="shared" si="13"/>
        <v>127.95</v>
      </c>
      <c r="CL7" s="25">
        <f ca="1" t="shared" si="13"/>
        <v>112.2</v>
      </c>
      <c r="CM7" s="25">
        <f ca="1" t="shared" si="13"/>
        <v>129.44</v>
      </c>
      <c r="CN7" s="25">
        <f ca="1" t="shared" si="13"/>
        <v>127.43</v>
      </c>
      <c r="CO7" s="25">
        <f ca="1" t="shared" si="13"/>
        <v>122.79</v>
      </c>
      <c r="CP7" s="25">
        <f ca="1" t="shared" si="13"/>
        <v>155.43</v>
      </c>
      <c r="CQ7" s="25">
        <f ca="1" t="shared" si="13"/>
        <v>116.36</v>
      </c>
      <c r="CR7" s="25">
        <f ca="1" t="shared" si="13"/>
        <v>126.25</v>
      </c>
      <c r="CS7" s="25">
        <f ca="1" t="shared" si="13"/>
        <v>136.49</v>
      </c>
      <c r="CT7" s="25">
        <f ca="1" t="shared" si="13"/>
        <v>133.17</v>
      </c>
      <c r="CU7" s="25">
        <f ca="1" t="shared" si="13"/>
        <v>141.23</v>
      </c>
      <c r="CV7" s="25">
        <f ca="1" t="shared" si="13"/>
        <v>142.4</v>
      </c>
      <c r="CW7" s="25">
        <f ca="1" t="shared" si="13"/>
        <v>153.41</v>
      </c>
      <c r="CX7" s="25">
        <f ca="1" t="shared" si="13"/>
        <v>140.23</v>
      </c>
      <c r="CY7" s="25">
        <f ca="1" t="shared" si="13"/>
        <v>133.82</v>
      </c>
      <c r="CZ7" s="25">
        <f ca="1" t="shared" si="13"/>
        <v>132.79</v>
      </c>
      <c r="DA7" s="25">
        <f ca="1" t="shared" si="13"/>
        <v>137.51</v>
      </c>
      <c r="DB7" s="25">
        <f ca="1" t="shared" si="13"/>
        <v>111.4</v>
      </c>
      <c r="DC7" s="25">
        <f ca="1" t="shared" si="13"/>
        <v>104.85</v>
      </c>
      <c r="DD7" s="25">
        <f ca="1" t="shared" si="13"/>
        <v>146.51</v>
      </c>
      <c r="DE7" s="25">
        <f ca="1" t="shared" si="13"/>
        <v>140.72</v>
      </c>
      <c r="DF7" s="25">
        <f ca="1" t="shared" si="13"/>
        <v>135.32</v>
      </c>
      <c r="DG7" s="25">
        <f ca="1" t="shared" si="13"/>
        <v>130.47</v>
      </c>
    </row>
    <row r="8" spans="10:111" ht="24.75" customHeight="1">
      <c r="J8" s="21">
        <f t="shared" si="4"/>
        <v>6</v>
      </c>
      <c r="K8" s="22">
        <f ca="1" t="shared" si="0"/>
        <v>125.15</v>
      </c>
      <c r="L8" s="25">
        <f aca="true" ca="1" t="shared" si="14" ref="L8:AQ8">IF($J5&gt;0,INT(((RAND()+RAND()+RAND()+RAND()+RAND()+RAND()+RAND()+RAND()+RAND()+RAND()+RAND()-5.5)*ssss_2+m_2)*100)/100,"")</f>
        <v>165.9</v>
      </c>
      <c r="M8" s="25">
        <f ca="1" t="shared" si="14"/>
        <v>128.86</v>
      </c>
      <c r="N8" s="25">
        <f ca="1" t="shared" si="14"/>
        <v>145.41</v>
      </c>
      <c r="O8" s="25">
        <f ca="1" t="shared" si="14"/>
        <v>90.69</v>
      </c>
      <c r="P8" s="25">
        <f ca="1" t="shared" si="14"/>
        <v>121.44</v>
      </c>
      <c r="Q8" s="25">
        <f ca="1" t="shared" si="14"/>
        <v>155.3</v>
      </c>
      <c r="R8" s="25">
        <f ca="1" t="shared" si="14"/>
        <v>149.59</v>
      </c>
      <c r="S8" s="25">
        <f ca="1" t="shared" si="14"/>
        <v>141.21</v>
      </c>
      <c r="T8" s="25">
        <f ca="1" t="shared" si="14"/>
        <v>99.79</v>
      </c>
      <c r="U8" s="25">
        <f ca="1" t="shared" si="14"/>
        <v>141.81</v>
      </c>
      <c r="V8" s="25">
        <f ca="1" t="shared" si="14"/>
        <v>107.71</v>
      </c>
      <c r="W8" s="25">
        <f ca="1" t="shared" si="14"/>
        <v>108.59</v>
      </c>
      <c r="X8" s="25">
        <f ca="1" t="shared" si="14"/>
        <v>122.04</v>
      </c>
      <c r="Y8" s="25">
        <f ca="1" t="shared" si="14"/>
        <v>123.55</v>
      </c>
      <c r="Z8" s="25">
        <f ca="1" t="shared" si="14"/>
        <v>141.2</v>
      </c>
      <c r="AA8" s="25">
        <f ca="1" t="shared" si="14"/>
        <v>146.99</v>
      </c>
      <c r="AB8" s="25">
        <f ca="1" t="shared" si="14"/>
        <v>129.37</v>
      </c>
      <c r="AC8" s="25">
        <f ca="1" t="shared" si="14"/>
        <v>128.97</v>
      </c>
      <c r="AD8" s="25">
        <f ca="1" t="shared" si="14"/>
        <v>131.9</v>
      </c>
      <c r="AE8" s="25">
        <f ca="1" t="shared" si="14"/>
        <v>143.99</v>
      </c>
      <c r="AF8" s="25">
        <f ca="1" t="shared" si="14"/>
        <v>128.08</v>
      </c>
      <c r="AG8" s="25">
        <f ca="1" t="shared" si="14"/>
        <v>130.7</v>
      </c>
      <c r="AH8" s="25">
        <f ca="1" t="shared" si="14"/>
        <v>129.13</v>
      </c>
      <c r="AI8" s="25">
        <f ca="1" t="shared" si="14"/>
        <v>117.83</v>
      </c>
      <c r="AJ8" s="25">
        <f ca="1" t="shared" si="14"/>
        <v>148.46</v>
      </c>
      <c r="AK8" s="25">
        <f ca="1" t="shared" si="14"/>
        <v>130.12</v>
      </c>
      <c r="AL8" s="25">
        <f ca="1" t="shared" si="14"/>
        <v>150.81</v>
      </c>
      <c r="AM8" s="25">
        <f ca="1" t="shared" si="14"/>
        <v>109.56</v>
      </c>
      <c r="AN8" s="25">
        <f ca="1" t="shared" si="14"/>
        <v>162.78</v>
      </c>
      <c r="AO8" s="25">
        <f ca="1" t="shared" si="14"/>
        <v>118.6</v>
      </c>
      <c r="AP8" s="25">
        <f ca="1" t="shared" si="14"/>
        <v>124.45</v>
      </c>
      <c r="AQ8" s="25">
        <f ca="1" t="shared" si="14"/>
        <v>138.55</v>
      </c>
      <c r="AR8" s="25">
        <f aca="true" ca="1" t="shared" si="15" ref="AR8:BW8">IF($J5&gt;0,INT(((RAND()+RAND()+RAND()+RAND()+RAND()+RAND()+RAND()+RAND()+RAND()+RAND()+RAND()-5.5)*ssss_2+m_2)*100)/100,"")</f>
        <v>137.35</v>
      </c>
      <c r="AS8" s="25">
        <f ca="1" t="shared" si="15"/>
        <v>137.25</v>
      </c>
      <c r="AT8" s="25">
        <f ca="1" t="shared" si="15"/>
        <v>108.12</v>
      </c>
      <c r="AU8" s="25">
        <f ca="1" t="shared" si="15"/>
        <v>127.55</v>
      </c>
      <c r="AV8" s="25">
        <f ca="1" t="shared" si="15"/>
        <v>118.6</v>
      </c>
      <c r="AW8" s="25">
        <f ca="1" t="shared" si="15"/>
        <v>112.09</v>
      </c>
      <c r="AX8" s="25">
        <f ca="1" t="shared" si="15"/>
        <v>141.33</v>
      </c>
      <c r="AY8" s="25">
        <f ca="1" t="shared" si="15"/>
        <v>130.37</v>
      </c>
      <c r="AZ8" s="25">
        <f ca="1" t="shared" si="15"/>
        <v>132.51</v>
      </c>
      <c r="BA8" s="25">
        <f ca="1" t="shared" si="15"/>
        <v>129.32</v>
      </c>
      <c r="BB8" s="25">
        <f ca="1" t="shared" si="15"/>
        <v>142.93</v>
      </c>
      <c r="BC8" s="25">
        <f ca="1" t="shared" si="15"/>
        <v>145.8</v>
      </c>
      <c r="BD8" s="25">
        <f ca="1" t="shared" si="15"/>
        <v>146.18</v>
      </c>
      <c r="BE8" s="25">
        <f ca="1" t="shared" si="15"/>
        <v>120.98</v>
      </c>
      <c r="BF8" s="25">
        <f ca="1" t="shared" si="15"/>
        <v>121.51</v>
      </c>
      <c r="BG8" s="25">
        <f ca="1" t="shared" si="15"/>
        <v>155</v>
      </c>
      <c r="BH8" s="25">
        <f ca="1" t="shared" si="15"/>
        <v>154.81</v>
      </c>
      <c r="BI8" s="25">
        <f ca="1" t="shared" si="15"/>
        <v>131.34</v>
      </c>
      <c r="BJ8" s="25">
        <f ca="1" t="shared" si="15"/>
        <v>105.52</v>
      </c>
      <c r="BK8" s="25">
        <f ca="1" t="shared" si="15"/>
        <v>107.84</v>
      </c>
      <c r="BL8" s="25">
        <f ca="1" t="shared" si="15"/>
        <v>127.57</v>
      </c>
      <c r="BM8" s="25">
        <f ca="1" t="shared" si="15"/>
        <v>134.92</v>
      </c>
      <c r="BN8" s="25">
        <f ca="1" t="shared" si="15"/>
        <v>142.11</v>
      </c>
      <c r="BO8" s="25">
        <f ca="1" t="shared" si="15"/>
        <v>158.87</v>
      </c>
      <c r="BP8" s="25">
        <f ca="1" t="shared" si="15"/>
        <v>112.08</v>
      </c>
      <c r="BQ8" s="25">
        <f ca="1" t="shared" si="15"/>
        <v>154.38</v>
      </c>
      <c r="BR8" s="25">
        <f ca="1" t="shared" si="15"/>
        <v>156.82</v>
      </c>
      <c r="BS8" s="25">
        <f ca="1" t="shared" si="15"/>
        <v>123.96</v>
      </c>
      <c r="BT8" s="25">
        <f ca="1" t="shared" si="15"/>
        <v>118.16</v>
      </c>
      <c r="BU8" s="25">
        <f ca="1" t="shared" si="15"/>
        <v>158.41</v>
      </c>
      <c r="BV8" s="25">
        <f ca="1" t="shared" si="15"/>
        <v>110.26</v>
      </c>
      <c r="BW8" s="25">
        <f ca="1" t="shared" si="15"/>
        <v>151.2</v>
      </c>
      <c r="BX8" s="25">
        <f aca="true" ca="1" t="shared" si="16" ref="BX8:DG8">IF($J5&gt;0,INT(((RAND()+RAND()+RAND()+RAND()+RAND()+RAND()+RAND()+RAND()+RAND()+RAND()+RAND()-5.5)*ssss_2+m_2)*100)/100,"")</f>
        <v>143.42</v>
      </c>
      <c r="BY8" s="25">
        <f ca="1" t="shared" si="16"/>
        <v>131.9</v>
      </c>
      <c r="BZ8" s="25">
        <f ca="1" t="shared" si="16"/>
        <v>115.84</v>
      </c>
      <c r="CA8" s="25">
        <f ca="1" t="shared" si="16"/>
        <v>126.68</v>
      </c>
      <c r="CB8" s="25">
        <f ca="1" t="shared" si="16"/>
        <v>123.97</v>
      </c>
      <c r="CC8" s="25">
        <f ca="1" t="shared" si="16"/>
        <v>108.34</v>
      </c>
      <c r="CD8" s="25">
        <f ca="1" t="shared" si="16"/>
        <v>139.05</v>
      </c>
      <c r="CE8" s="25">
        <f ca="1" t="shared" si="16"/>
        <v>131.22</v>
      </c>
      <c r="CF8" s="25">
        <f ca="1" t="shared" si="16"/>
        <v>123.26</v>
      </c>
      <c r="CG8" s="25">
        <f ca="1" t="shared" si="16"/>
        <v>126.01</v>
      </c>
      <c r="CH8" s="25">
        <f ca="1" t="shared" si="16"/>
        <v>133.63</v>
      </c>
      <c r="CI8" s="25">
        <f ca="1" t="shared" si="16"/>
        <v>124.11</v>
      </c>
      <c r="CJ8" s="25">
        <f ca="1" t="shared" si="16"/>
        <v>129.92</v>
      </c>
      <c r="CK8" s="25">
        <f ca="1" t="shared" si="16"/>
        <v>123.64</v>
      </c>
      <c r="CL8" s="25">
        <f ca="1" t="shared" si="16"/>
        <v>113.86</v>
      </c>
      <c r="CM8" s="25">
        <f ca="1" t="shared" si="16"/>
        <v>125.11</v>
      </c>
      <c r="CN8" s="25">
        <f ca="1" t="shared" si="16"/>
        <v>116.53</v>
      </c>
      <c r="CO8" s="25">
        <f ca="1" t="shared" si="16"/>
        <v>137.33</v>
      </c>
      <c r="CP8" s="25">
        <f ca="1" t="shared" si="16"/>
        <v>124.84</v>
      </c>
      <c r="CQ8" s="25">
        <f ca="1" t="shared" si="16"/>
        <v>130.51</v>
      </c>
      <c r="CR8" s="25">
        <f ca="1" t="shared" si="16"/>
        <v>126.2</v>
      </c>
      <c r="CS8" s="25">
        <f ca="1" t="shared" si="16"/>
        <v>151.13</v>
      </c>
      <c r="CT8" s="25">
        <f ca="1" t="shared" si="16"/>
        <v>143.65</v>
      </c>
      <c r="CU8" s="25">
        <f ca="1" t="shared" si="16"/>
        <v>118.47</v>
      </c>
      <c r="CV8" s="25">
        <f ca="1" t="shared" si="16"/>
        <v>136.03</v>
      </c>
      <c r="CW8" s="25">
        <f ca="1" t="shared" si="16"/>
        <v>158.18</v>
      </c>
      <c r="CX8" s="25">
        <f ca="1" t="shared" si="16"/>
        <v>129.78</v>
      </c>
      <c r="CY8" s="25">
        <f ca="1" t="shared" si="16"/>
        <v>124.94</v>
      </c>
      <c r="CZ8" s="25">
        <f ca="1" t="shared" si="16"/>
        <v>128.22</v>
      </c>
      <c r="DA8" s="25">
        <f ca="1" t="shared" si="16"/>
        <v>107.68</v>
      </c>
      <c r="DB8" s="25">
        <f ca="1" t="shared" si="16"/>
        <v>153.04</v>
      </c>
      <c r="DC8" s="25">
        <f ca="1" t="shared" si="16"/>
        <v>131.51</v>
      </c>
      <c r="DD8" s="25">
        <f ca="1" t="shared" si="16"/>
        <v>121.39</v>
      </c>
      <c r="DE8" s="25">
        <f ca="1" t="shared" si="16"/>
        <v>127.48</v>
      </c>
      <c r="DF8" s="25">
        <f ca="1" t="shared" si="16"/>
        <v>125.08</v>
      </c>
      <c r="DG8" s="25">
        <f ca="1" t="shared" si="16"/>
        <v>153.96</v>
      </c>
    </row>
    <row r="9" spans="10:111" ht="24.75" customHeight="1">
      <c r="J9" s="21">
        <f t="shared" si="4"/>
        <v>7</v>
      </c>
      <c r="K9" s="22">
        <f ca="1" t="shared" si="0"/>
        <v>145.76</v>
      </c>
      <c r="L9" s="25">
        <f aca="true" ca="1" t="shared" si="17" ref="L9:AQ9">IF($J6&gt;0,INT(((RAND()+RAND()+RAND()+RAND()+RAND()+RAND()+RAND()+RAND()+RAND()+RAND()+RAND()-5.5)*ssss_2+m_2)*100)/100,"")</f>
        <v>150.15</v>
      </c>
      <c r="M9" s="25">
        <f ca="1" t="shared" si="17"/>
        <v>130.49</v>
      </c>
      <c r="N9" s="25">
        <f ca="1" t="shared" si="17"/>
        <v>157.42</v>
      </c>
      <c r="O9" s="25">
        <f ca="1" t="shared" si="17"/>
        <v>121.41</v>
      </c>
      <c r="P9" s="25">
        <f ca="1" t="shared" si="17"/>
        <v>158.02</v>
      </c>
      <c r="Q9" s="25">
        <f ca="1" t="shared" si="17"/>
        <v>102.77</v>
      </c>
      <c r="R9" s="25">
        <f ca="1" t="shared" si="17"/>
        <v>135.12</v>
      </c>
      <c r="S9" s="25">
        <f ca="1" t="shared" si="17"/>
        <v>125.65</v>
      </c>
      <c r="T9" s="25">
        <f ca="1" t="shared" si="17"/>
        <v>113.97</v>
      </c>
      <c r="U9" s="25">
        <f ca="1" t="shared" si="17"/>
        <v>144.99</v>
      </c>
      <c r="V9" s="25">
        <f ca="1" t="shared" si="17"/>
        <v>136.84</v>
      </c>
      <c r="W9" s="25">
        <f ca="1" t="shared" si="17"/>
        <v>106.06</v>
      </c>
      <c r="X9" s="25">
        <f ca="1" t="shared" si="17"/>
        <v>116.56</v>
      </c>
      <c r="Y9" s="25">
        <f ca="1" t="shared" si="17"/>
        <v>133.71</v>
      </c>
      <c r="Z9" s="25">
        <f ca="1" t="shared" si="17"/>
        <v>131.43</v>
      </c>
      <c r="AA9" s="25">
        <f ca="1" t="shared" si="17"/>
        <v>124.63</v>
      </c>
      <c r="AB9" s="25">
        <f ca="1" t="shared" si="17"/>
        <v>123.57</v>
      </c>
      <c r="AC9" s="25">
        <f ca="1" t="shared" si="17"/>
        <v>142.99</v>
      </c>
      <c r="AD9" s="25">
        <f ca="1" t="shared" si="17"/>
        <v>115.36</v>
      </c>
      <c r="AE9" s="25">
        <f ca="1" t="shared" si="17"/>
        <v>124.96</v>
      </c>
      <c r="AF9" s="25">
        <f ca="1" t="shared" si="17"/>
        <v>130.03</v>
      </c>
      <c r="AG9" s="25">
        <f ca="1" t="shared" si="17"/>
        <v>125.56</v>
      </c>
      <c r="AH9" s="25">
        <f ca="1" t="shared" si="17"/>
        <v>118.34</v>
      </c>
      <c r="AI9" s="25">
        <f ca="1" t="shared" si="17"/>
        <v>124.99</v>
      </c>
      <c r="AJ9" s="25">
        <f ca="1" t="shared" si="17"/>
        <v>147.71</v>
      </c>
      <c r="AK9" s="25">
        <f ca="1" t="shared" si="17"/>
        <v>117.69</v>
      </c>
      <c r="AL9" s="25">
        <f ca="1" t="shared" si="17"/>
        <v>140.88</v>
      </c>
      <c r="AM9" s="25">
        <f ca="1" t="shared" si="17"/>
        <v>139.13</v>
      </c>
      <c r="AN9" s="25">
        <f ca="1" t="shared" si="17"/>
        <v>144.46</v>
      </c>
      <c r="AO9" s="25">
        <f ca="1" t="shared" si="17"/>
        <v>149.52</v>
      </c>
      <c r="AP9" s="25">
        <f ca="1" t="shared" si="17"/>
        <v>130.26</v>
      </c>
      <c r="AQ9" s="25">
        <f ca="1" t="shared" si="17"/>
        <v>133.32</v>
      </c>
      <c r="AR9" s="25">
        <f aca="true" ca="1" t="shared" si="18" ref="AR9:BW9">IF($J6&gt;0,INT(((RAND()+RAND()+RAND()+RAND()+RAND()+RAND()+RAND()+RAND()+RAND()+RAND()+RAND()-5.5)*ssss_2+m_2)*100)/100,"")</f>
        <v>124.06</v>
      </c>
      <c r="AS9" s="25">
        <f ca="1" t="shared" si="18"/>
        <v>130.09</v>
      </c>
      <c r="AT9" s="25">
        <f ca="1" t="shared" si="18"/>
        <v>135.15</v>
      </c>
      <c r="AU9" s="25">
        <f ca="1" t="shared" si="18"/>
        <v>135.1</v>
      </c>
      <c r="AV9" s="25">
        <f ca="1" t="shared" si="18"/>
        <v>140.82</v>
      </c>
      <c r="AW9" s="25">
        <f ca="1" t="shared" si="18"/>
        <v>140.62</v>
      </c>
      <c r="AX9" s="25">
        <f ca="1" t="shared" si="18"/>
        <v>125.59</v>
      </c>
      <c r="AY9" s="25">
        <f ca="1" t="shared" si="18"/>
        <v>124.26</v>
      </c>
      <c r="AZ9" s="25">
        <f ca="1" t="shared" si="18"/>
        <v>141.82</v>
      </c>
      <c r="BA9" s="25">
        <f ca="1" t="shared" si="18"/>
        <v>134.83</v>
      </c>
      <c r="BB9" s="25">
        <f ca="1" t="shared" si="18"/>
        <v>98.79</v>
      </c>
      <c r="BC9" s="25">
        <f ca="1" t="shared" si="18"/>
        <v>109.81</v>
      </c>
      <c r="BD9" s="25">
        <f ca="1" t="shared" si="18"/>
        <v>150.19</v>
      </c>
      <c r="BE9" s="25">
        <f ca="1" t="shared" si="18"/>
        <v>140.69</v>
      </c>
      <c r="BF9" s="25">
        <f ca="1" t="shared" si="18"/>
        <v>126.4</v>
      </c>
      <c r="BG9" s="25">
        <f ca="1" t="shared" si="18"/>
        <v>119.75</v>
      </c>
      <c r="BH9" s="25">
        <f ca="1" t="shared" si="18"/>
        <v>138.15</v>
      </c>
      <c r="BI9" s="25">
        <f ca="1" t="shared" si="18"/>
        <v>123.5</v>
      </c>
      <c r="BJ9" s="25">
        <f ca="1" t="shared" si="18"/>
        <v>127.01</v>
      </c>
      <c r="BK9" s="25">
        <f ca="1" t="shared" si="18"/>
        <v>145.44</v>
      </c>
      <c r="BL9" s="25">
        <f ca="1" t="shared" si="18"/>
        <v>110.24</v>
      </c>
      <c r="BM9" s="25">
        <f ca="1" t="shared" si="18"/>
        <v>137.35</v>
      </c>
      <c r="BN9" s="25">
        <f ca="1" t="shared" si="18"/>
        <v>126.84</v>
      </c>
      <c r="BO9" s="25">
        <f ca="1" t="shared" si="18"/>
        <v>140.55</v>
      </c>
      <c r="BP9" s="25">
        <f ca="1" t="shared" si="18"/>
        <v>121.01</v>
      </c>
      <c r="BQ9" s="25">
        <f ca="1" t="shared" si="18"/>
        <v>142.32</v>
      </c>
      <c r="BR9" s="25">
        <f ca="1" t="shared" si="18"/>
        <v>166.56</v>
      </c>
      <c r="BS9" s="25">
        <f ca="1" t="shared" si="18"/>
        <v>119.83</v>
      </c>
      <c r="BT9" s="25">
        <f ca="1" t="shared" si="18"/>
        <v>134.91</v>
      </c>
      <c r="BU9" s="25">
        <f ca="1" t="shared" si="18"/>
        <v>110.89</v>
      </c>
      <c r="BV9" s="25">
        <f ca="1" t="shared" si="18"/>
        <v>143.3</v>
      </c>
      <c r="BW9" s="25">
        <f ca="1" t="shared" si="18"/>
        <v>133.46</v>
      </c>
      <c r="BX9" s="25">
        <f aca="true" ca="1" t="shared" si="19" ref="BX9:DG9">IF($J6&gt;0,INT(((RAND()+RAND()+RAND()+RAND()+RAND()+RAND()+RAND()+RAND()+RAND()+RAND()+RAND()-5.5)*ssss_2+m_2)*100)/100,"")</f>
        <v>105.7</v>
      </c>
      <c r="BY9" s="25">
        <f ca="1" t="shared" si="19"/>
        <v>128.29</v>
      </c>
      <c r="BZ9" s="25">
        <f ca="1" t="shared" si="19"/>
        <v>143.55</v>
      </c>
      <c r="CA9" s="25">
        <f ca="1" t="shared" si="19"/>
        <v>112.83</v>
      </c>
      <c r="CB9" s="25">
        <f ca="1" t="shared" si="19"/>
        <v>133.92</v>
      </c>
      <c r="CC9" s="25">
        <f ca="1" t="shared" si="19"/>
        <v>112.45</v>
      </c>
      <c r="CD9" s="25">
        <f ca="1" t="shared" si="19"/>
        <v>136.3</v>
      </c>
      <c r="CE9" s="25">
        <f ca="1" t="shared" si="19"/>
        <v>139.66</v>
      </c>
      <c r="CF9" s="25">
        <f ca="1" t="shared" si="19"/>
        <v>119.13</v>
      </c>
      <c r="CG9" s="25">
        <f ca="1" t="shared" si="19"/>
        <v>113.81</v>
      </c>
      <c r="CH9" s="25">
        <f ca="1" t="shared" si="19"/>
        <v>120.2</v>
      </c>
      <c r="CI9" s="25">
        <f ca="1" t="shared" si="19"/>
        <v>128.71</v>
      </c>
      <c r="CJ9" s="25">
        <f ca="1" t="shared" si="19"/>
        <v>133.79</v>
      </c>
      <c r="CK9" s="25">
        <f ca="1" t="shared" si="19"/>
        <v>127.13</v>
      </c>
      <c r="CL9" s="25">
        <f ca="1" t="shared" si="19"/>
        <v>134.78</v>
      </c>
      <c r="CM9" s="25">
        <f ca="1" t="shared" si="19"/>
        <v>127.08</v>
      </c>
      <c r="CN9" s="25">
        <f ca="1" t="shared" si="19"/>
        <v>115.86</v>
      </c>
      <c r="CO9" s="25">
        <f ca="1" t="shared" si="19"/>
        <v>128.41</v>
      </c>
      <c r="CP9" s="25">
        <f ca="1" t="shared" si="19"/>
        <v>138.43</v>
      </c>
      <c r="CQ9" s="25">
        <f ca="1" t="shared" si="19"/>
        <v>160.01</v>
      </c>
      <c r="CR9" s="25">
        <f ca="1" t="shared" si="19"/>
        <v>117.1</v>
      </c>
      <c r="CS9" s="25">
        <f ca="1" t="shared" si="19"/>
        <v>126.45</v>
      </c>
      <c r="CT9" s="25">
        <f ca="1" t="shared" si="19"/>
        <v>119.1</v>
      </c>
      <c r="CU9" s="25">
        <f ca="1" t="shared" si="19"/>
        <v>134.52</v>
      </c>
      <c r="CV9" s="25">
        <f ca="1" t="shared" si="19"/>
        <v>138.75</v>
      </c>
      <c r="CW9" s="25">
        <f ca="1" t="shared" si="19"/>
        <v>142.69</v>
      </c>
      <c r="CX9" s="25">
        <f ca="1" t="shared" si="19"/>
        <v>139.12</v>
      </c>
      <c r="CY9" s="25">
        <f ca="1" t="shared" si="19"/>
        <v>143.83</v>
      </c>
      <c r="CZ9" s="25">
        <f ca="1" t="shared" si="19"/>
        <v>138.01</v>
      </c>
      <c r="DA9" s="25">
        <f ca="1" t="shared" si="19"/>
        <v>152.62</v>
      </c>
      <c r="DB9" s="25">
        <f ca="1" t="shared" si="19"/>
        <v>137.37</v>
      </c>
      <c r="DC9" s="25">
        <f ca="1" t="shared" si="19"/>
        <v>126.51</v>
      </c>
      <c r="DD9" s="25">
        <f ca="1" t="shared" si="19"/>
        <v>169.41</v>
      </c>
      <c r="DE9" s="25">
        <f ca="1" t="shared" si="19"/>
        <v>111.01</v>
      </c>
      <c r="DF9" s="25">
        <f ca="1" t="shared" si="19"/>
        <v>102.89</v>
      </c>
      <c r="DG9" s="25">
        <f ca="1" t="shared" si="19"/>
        <v>122.02</v>
      </c>
    </row>
    <row r="10" spans="9:111" ht="24.75" customHeight="1">
      <c r="I10" s="11" t="s">
        <v>33</v>
      </c>
      <c r="J10" s="21">
        <f t="shared" si="4"/>
        <v>8</v>
      </c>
      <c r="K10" s="22">
        <f ca="1" t="shared" si="0"/>
        <v>133.37</v>
      </c>
      <c r="L10" s="25">
        <f aca="true" ca="1" t="shared" si="20" ref="L10:AQ10">IF($J7&gt;0,INT(((RAND()+RAND()+RAND()+RAND()+RAND()+RAND()+RAND()+RAND()+RAND()+RAND()+RAND()-5.5)*s_2+m_2)*100)/100,"")</f>
        <v>132.48</v>
      </c>
      <c r="M10" s="25">
        <f ca="1" t="shared" si="20"/>
        <v>138.99</v>
      </c>
      <c r="N10" s="25">
        <f ca="1" t="shared" si="20"/>
        <v>130.47</v>
      </c>
      <c r="O10" s="25">
        <f ca="1" t="shared" si="20"/>
        <v>132.68</v>
      </c>
      <c r="P10" s="25">
        <f ca="1" t="shared" si="20"/>
        <v>162.55</v>
      </c>
      <c r="Q10" s="25">
        <f ca="1" t="shared" si="20"/>
        <v>135.42</v>
      </c>
      <c r="R10" s="25">
        <f ca="1" t="shared" si="20"/>
        <v>141.18</v>
      </c>
      <c r="S10" s="25">
        <f ca="1" t="shared" si="20"/>
        <v>123.89</v>
      </c>
      <c r="T10" s="25">
        <f ca="1" t="shared" si="20"/>
        <v>127.1</v>
      </c>
      <c r="U10" s="25">
        <f ca="1" t="shared" si="20"/>
        <v>145.35</v>
      </c>
      <c r="V10" s="25">
        <f ca="1" t="shared" si="20"/>
        <v>126.09</v>
      </c>
      <c r="W10" s="25">
        <f ca="1" t="shared" si="20"/>
        <v>127.96</v>
      </c>
      <c r="X10" s="25">
        <f ca="1" t="shared" si="20"/>
        <v>113.01</v>
      </c>
      <c r="Y10" s="25">
        <f ca="1" t="shared" si="20"/>
        <v>120.86</v>
      </c>
      <c r="Z10" s="25">
        <f ca="1" t="shared" si="20"/>
        <v>150.7</v>
      </c>
      <c r="AA10" s="25">
        <f ca="1" t="shared" si="20"/>
        <v>151.51</v>
      </c>
      <c r="AB10" s="25">
        <f ca="1" t="shared" si="20"/>
        <v>150.97</v>
      </c>
      <c r="AC10" s="25">
        <f ca="1" t="shared" si="20"/>
        <v>121.35</v>
      </c>
      <c r="AD10" s="25">
        <f ca="1" t="shared" si="20"/>
        <v>144.88</v>
      </c>
      <c r="AE10" s="25">
        <f ca="1" t="shared" si="20"/>
        <v>132.14</v>
      </c>
      <c r="AF10" s="25">
        <f ca="1" t="shared" si="20"/>
        <v>113.41</v>
      </c>
      <c r="AG10" s="25">
        <f ca="1" t="shared" si="20"/>
        <v>134.56</v>
      </c>
      <c r="AH10" s="25">
        <f ca="1" t="shared" si="20"/>
        <v>137.34</v>
      </c>
      <c r="AI10" s="25">
        <f ca="1" t="shared" si="20"/>
        <v>127.39</v>
      </c>
      <c r="AJ10" s="25">
        <f ca="1" t="shared" si="20"/>
        <v>135.16</v>
      </c>
      <c r="AK10" s="25">
        <f ca="1" t="shared" si="20"/>
        <v>128.87</v>
      </c>
      <c r="AL10" s="25">
        <f ca="1" t="shared" si="20"/>
        <v>131.76</v>
      </c>
      <c r="AM10" s="25">
        <f ca="1" t="shared" si="20"/>
        <v>139.63</v>
      </c>
      <c r="AN10" s="25">
        <f ca="1" t="shared" si="20"/>
        <v>117.72</v>
      </c>
      <c r="AO10" s="25">
        <f ca="1" t="shared" si="20"/>
        <v>125.02</v>
      </c>
      <c r="AP10" s="25">
        <f ca="1" t="shared" si="20"/>
        <v>131.22</v>
      </c>
      <c r="AQ10" s="25">
        <f ca="1" t="shared" si="20"/>
        <v>145.6</v>
      </c>
      <c r="AR10" s="25">
        <f aca="true" ca="1" t="shared" si="21" ref="AR10:BW10">IF($J7&gt;0,INT(((RAND()+RAND()+RAND()+RAND()+RAND()+RAND()+RAND()+RAND()+RAND()+RAND()+RAND()-5.5)*s_2+m_2)*100)/100,"")</f>
        <v>116.92</v>
      </c>
      <c r="AS10" s="25">
        <f ca="1" t="shared" si="21"/>
        <v>140.63</v>
      </c>
      <c r="AT10" s="25">
        <f ca="1" t="shared" si="21"/>
        <v>134.71</v>
      </c>
      <c r="AU10" s="25">
        <f ca="1" t="shared" si="21"/>
        <v>134.92</v>
      </c>
      <c r="AV10" s="25">
        <f ca="1" t="shared" si="21"/>
        <v>126.09</v>
      </c>
      <c r="AW10" s="25">
        <f ca="1" t="shared" si="21"/>
        <v>107.38</v>
      </c>
      <c r="AX10" s="25">
        <f ca="1" t="shared" si="21"/>
        <v>136.1</v>
      </c>
      <c r="AY10" s="25">
        <f ca="1" t="shared" si="21"/>
        <v>117.39</v>
      </c>
      <c r="AZ10" s="25">
        <f ca="1" t="shared" si="21"/>
        <v>126.39</v>
      </c>
      <c r="BA10" s="25">
        <f ca="1" t="shared" si="21"/>
        <v>112.74</v>
      </c>
      <c r="BB10" s="25">
        <f ca="1" t="shared" si="21"/>
        <v>111.42</v>
      </c>
      <c r="BC10" s="25">
        <f ca="1" t="shared" si="21"/>
        <v>135.01</v>
      </c>
      <c r="BD10" s="25">
        <f ca="1" t="shared" si="21"/>
        <v>125.45</v>
      </c>
      <c r="BE10" s="25">
        <f ca="1" t="shared" si="21"/>
        <v>141.61</v>
      </c>
      <c r="BF10" s="25">
        <f ca="1" t="shared" si="21"/>
        <v>137.49</v>
      </c>
      <c r="BG10" s="25">
        <f ca="1" t="shared" si="21"/>
        <v>119.8</v>
      </c>
      <c r="BH10" s="25">
        <f ca="1" t="shared" si="21"/>
        <v>108.9</v>
      </c>
      <c r="BI10" s="25">
        <f ca="1" t="shared" si="21"/>
        <v>162.97</v>
      </c>
      <c r="BJ10" s="25">
        <f ca="1" t="shared" si="21"/>
        <v>149.25</v>
      </c>
      <c r="BK10" s="25">
        <f ca="1" t="shared" si="21"/>
        <v>150.79</v>
      </c>
      <c r="BL10" s="25">
        <f ca="1" t="shared" si="21"/>
        <v>149.34</v>
      </c>
      <c r="BM10" s="25">
        <f ca="1" t="shared" si="21"/>
        <v>122.85</v>
      </c>
      <c r="BN10" s="25">
        <f ca="1" t="shared" si="21"/>
        <v>124.62</v>
      </c>
      <c r="BO10" s="25">
        <f ca="1" t="shared" si="21"/>
        <v>130.5</v>
      </c>
      <c r="BP10" s="25">
        <f ca="1" t="shared" si="21"/>
        <v>139.57</v>
      </c>
      <c r="BQ10" s="25">
        <f ca="1" t="shared" si="21"/>
        <v>113.27</v>
      </c>
      <c r="BR10" s="25">
        <f ca="1" t="shared" si="21"/>
        <v>140.53</v>
      </c>
      <c r="BS10" s="25">
        <f ca="1" t="shared" si="21"/>
        <v>118.2</v>
      </c>
      <c r="BT10" s="25">
        <f ca="1" t="shared" si="21"/>
        <v>127.21</v>
      </c>
      <c r="BU10" s="25">
        <f ca="1" t="shared" si="21"/>
        <v>136.31</v>
      </c>
      <c r="BV10" s="25">
        <f ca="1" t="shared" si="21"/>
        <v>138.68</v>
      </c>
      <c r="BW10" s="25">
        <f ca="1" t="shared" si="21"/>
        <v>129.92</v>
      </c>
      <c r="BX10" s="25">
        <f aca="true" ca="1" t="shared" si="22" ref="BX10:DG10">IF($J7&gt;0,INT(((RAND()+RAND()+RAND()+RAND()+RAND()+RAND()+RAND()+RAND()+RAND()+RAND()+RAND()-5.5)*s_2+m_2)*100)/100,"")</f>
        <v>158.34</v>
      </c>
      <c r="BY10" s="25">
        <f ca="1" t="shared" si="22"/>
        <v>141.62</v>
      </c>
      <c r="BZ10" s="25">
        <f ca="1" t="shared" si="22"/>
        <v>109.64</v>
      </c>
      <c r="CA10" s="25">
        <f ca="1" t="shared" si="22"/>
        <v>145.63</v>
      </c>
      <c r="CB10" s="25">
        <f ca="1" t="shared" si="22"/>
        <v>101.09</v>
      </c>
      <c r="CC10" s="25">
        <f ca="1" t="shared" si="22"/>
        <v>98.25</v>
      </c>
      <c r="CD10" s="25">
        <f ca="1" t="shared" si="22"/>
        <v>103.05</v>
      </c>
      <c r="CE10" s="25">
        <f ca="1" t="shared" si="22"/>
        <v>128.77</v>
      </c>
      <c r="CF10" s="25">
        <f ca="1" t="shared" si="22"/>
        <v>126.76</v>
      </c>
      <c r="CG10" s="25">
        <f ca="1" t="shared" si="22"/>
        <v>117.85</v>
      </c>
      <c r="CH10" s="25">
        <f ca="1" t="shared" si="22"/>
        <v>121.67</v>
      </c>
      <c r="CI10" s="25">
        <f ca="1" t="shared" si="22"/>
        <v>144.95</v>
      </c>
      <c r="CJ10" s="25">
        <f ca="1" t="shared" si="22"/>
        <v>142.4</v>
      </c>
      <c r="CK10" s="25">
        <f ca="1" t="shared" si="22"/>
        <v>132.71</v>
      </c>
      <c r="CL10" s="25">
        <f ca="1" t="shared" si="22"/>
        <v>132.29</v>
      </c>
      <c r="CM10" s="25">
        <f ca="1" t="shared" si="22"/>
        <v>137.74</v>
      </c>
      <c r="CN10" s="25">
        <f ca="1" t="shared" si="22"/>
        <v>132.54</v>
      </c>
      <c r="CO10" s="25">
        <f ca="1" t="shared" si="22"/>
        <v>137.92</v>
      </c>
      <c r="CP10" s="25">
        <f ca="1" t="shared" si="22"/>
        <v>116.72</v>
      </c>
      <c r="CQ10" s="25">
        <f ca="1" t="shared" si="22"/>
        <v>122</v>
      </c>
      <c r="CR10" s="25">
        <f ca="1" t="shared" si="22"/>
        <v>115.36</v>
      </c>
      <c r="CS10" s="25">
        <f ca="1" t="shared" si="22"/>
        <v>142.33</v>
      </c>
      <c r="CT10" s="25">
        <f ca="1" t="shared" si="22"/>
        <v>134.78</v>
      </c>
      <c r="CU10" s="25">
        <f ca="1" t="shared" si="22"/>
        <v>142.62</v>
      </c>
      <c r="CV10" s="25">
        <f ca="1" t="shared" si="22"/>
        <v>133.7</v>
      </c>
      <c r="CW10" s="25">
        <f ca="1" t="shared" si="22"/>
        <v>121.71</v>
      </c>
      <c r="CX10" s="25">
        <f ca="1" t="shared" si="22"/>
        <v>130.38</v>
      </c>
      <c r="CY10" s="25">
        <f ca="1" t="shared" si="22"/>
        <v>124.07</v>
      </c>
      <c r="CZ10" s="25">
        <f ca="1" t="shared" si="22"/>
        <v>139.72</v>
      </c>
      <c r="DA10" s="25">
        <f ca="1" t="shared" si="22"/>
        <v>137.52</v>
      </c>
      <c r="DB10" s="25">
        <f ca="1" t="shared" si="22"/>
        <v>107.05</v>
      </c>
      <c r="DC10" s="25">
        <f ca="1" t="shared" si="22"/>
        <v>137.17</v>
      </c>
      <c r="DD10" s="25">
        <f ca="1" t="shared" si="22"/>
        <v>163.65</v>
      </c>
      <c r="DE10" s="25">
        <f ca="1" t="shared" si="22"/>
        <v>154.5</v>
      </c>
      <c r="DF10" s="25">
        <f ca="1" t="shared" si="22"/>
        <v>157.66</v>
      </c>
      <c r="DG10" s="25">
        <f ca="1" t="shared" si="22"/>
        <v>158.35</v>
      </c>
    </row>
    <row r="11" spans="10:111" ht="24.75" customHeight="1">
      <c r="J11" s="21">
        <f t="shared" si="4"/>
        <v>9</v>
      </c>
      <c r="K11" s="22">
        <f ca="1" t="shared" si="0"/>
        <v>117.38</v>
      </c>
      <c r="L11" s="25">
        <f aca="true" ca="1" t="shared" si="23" ref="L11:AQ11">IF($J8&gt;0,INT(((RAND()+RAND()+RAND()+RAND()+RAND()+RAND()+RAND()+RAND()+RAND()+RAND()+RAND()-5.5)*s_2+m_2)*100)/100,"")</f>
        <v>126.93</v>
      </c>
      <c r="M11" s="25">
        <f ca="1" t="shared" si="23"/>
        <v>145.99</v>
      </c>
      <c r="N11" s="25">
        <f ca="1" t="shared" si="23"/>
        <v>129.34</v>
      </c>
      <c r="O11" s="25">
        <f ca="1" t="shared" si="23"/>
        <v>144.92</v>
      </c>
      <c r="P11" s="25">
        <f ca="1" t="shared" si="23"/>
        <v>125.41</v>
      </c>
      <c r="Q11" s="25">
        <f ca="1" t="shared" si="23"/>
        <v>148.06</v>
      </c>
      <c r="R11" s="25">
        <f ca="1" t="shared" si="23"/>
        <v>135.87</v>
      </c>
      <c r="S11" s="25">
        <f ca="1" t="shared" si="23"/>
        <v>155.35</v>
      </c>
      <c r="T11" s="25">
        <f ca="1" t="shared" si="23"/>
        <v>106.42</v>
      </c>
      <c r="U11" s="25">
        <f ca="1" t="shared" si="23"/>
        <v>149.6</v>
      </c>
      <c r="V11" s="25">
        <f ca="1" t="shared" si="23"/>
        <v>133.53</v>
      </c>
      <c r="W11" s="25">
        <f ca="1" t="shared" si="23"/>
        <v>142.88</v>
      </c>
      <c r="X11" s="25">
        <f ca="1" t="shared" si="23"/>
        <v>144.05</v>
      </c>
      <c r="Y11" s="25">
        <f ca="1" t="shared" si="23"/>
        <v>137.88</v>
      </c>
      <c r="Z11" s="25">
        <f ca="1" t="shared" si="23"/>
        <v>141.93</v>
      </c>
      <c r="AA11" s="25">
        <f ca="1" t="shared" si="23"/>
        <v>140.32</v>
      </c>
      <c r="AB11" s="25">
        <f ca="1" t="shared" si="23"/>
        <v>150.22</v>
      </c>
      <c r="AC11" s="25">
        <f ca="1" t="shared" si="23"/>
        <v>109.9</v>
      </c>
      <c r="AD11" s="25">
        <f ca="1" t="shared" si="23"/>
        <v>140.92</v>
      </c>
      <c r="AE11" s="25">
        <f ca="1" t="shared" si="23"/>
        <v>161.31</v>
      </c>
      <c r="AF11" s="25">
        <f ca="1" t="shared" si="23"/>
        <v>125.12</v>
      </c>
      <c r="AG11" s="25">
        <f ca="1" t="shared" si="23"/>
        <v>114.67</v>
      </c>
      <c r="AH11" s="25">
        <f ca="1" t="shared" si="23"/>
        <v>144.63</v>
      </c>
      <c r="AI11" s="25">
        <f ca="1" t="shared" si="23"/>
        <v>104.57</v>
      </c>
      <c r="AJ11" s="25">
        <f ca="1" t="shared" si="23"/>
        <v>153.26</v>
      </c>
      <c r="AK11" s="25">
        <f ca="1" t="shared" si="23"/>
        <v>149.02</v>
      </c>
      <c r="AL11" s="25">
        <f ca="1" t="shared" si="23"/>
        <v>124.76</v>
      </c>
      <c r="AM11" s="25">
        <f ca="1" t="shared" si="23"/>
        <v>144.1</v>
      </c>
      <c r="AN11" s="25">
        <f ca="1" t="shared" si="23"/>
        <v>133.29</v>
      </c>
      <c r="AO11" s="25">
        <f ca="1" t="shared" si="23"/>
        <v>123.93</v>
      </c>
      <c r="AP11" s="25">
        <f ca="1" t="shared" si="23"/>
        <v>155.35</v>
      </c>
      <c r="AQ11" s="25">
        <f ca="1" t="shared" si="23"/>
        <v>153.25</v>
      </c>
      <c r="AR11" s="25">
        <f aca="true" ca="1" t="shared" si="24" ref="AR11:BW11">IF($J8&gt;0,INT(((RAND()+RAND()+RAND()+RAND()+RAND()+RAND()+RAND()+RAND()+RAND()+RAND()+RAND()-5.5)*s_2+m_2)*100)/100,"")</f>
        <v>139.91</v>
      </c>
      <c r="AS11" s="25">
        <f ca="1" t="shared" si="24"/>
        <v>133.74</v>
      </c>
      <c r="AT11" s="25">
        <f ca="1" t="shared" si="24"/>
        <v>136.49</v>
      </c>
      <c r="AU11" s="25">
        <f ca="1" t="shared" si="24"/>
        <v>130.88</v>
      </c>
      <c r="AV11" s="25">
        <f ca="1" t="shared" si="24"/>
        <v>130.88</v>
      </c>
      <c r="AW11" s="25">
        <f ca="1" t="shared" si="24"/>
        <v>136.73</v>
      </c>
      <c r="AX11" s="25">
        <f ca="1" t="shared" si="24"/>
        <v>148.61</v>
      </c>
      <c r="AY11" s="25">
        <f ca="1" t="shared" si="24"/>
        <v>118.43</v>
      </c>
      <c r="AZ11" s="25">
        <f ca="1" t="shared" si="24"/>
        <v>126.37</v>
      </c>
      <c r="BA11" s="25">
        <f ca="1" t="shared" si="24"/>
        <v>118.93</v>
      </c>
      <c r="BB11" s="25">
        <f ca="1" t="shared" si="24"/>
        <v>131.57</v>
      </c>
      <c r="BC11" s="25">
        <f ca="1" t="shared" si="24"/>
        <v>126.94</v>
      </c>
      <c r="BD11" s="25">
        <f ca="1" t="shared" si="24"/>
        <v>136.57</v>
      </c>
      <c r="BE11" s="25">
        <f ca="1" t="shared" si="24"/>
        <v>97.19</v>
      </c>
      <c r="BF11" s="25">
        <f ca="1" t="shared" si="24"/>
        <v>106.42</v>
      </c>
      <c r="BG11" s="25">
        <f ca="1" t="shared" si="24"/>
        <v>121.72</v>
      </c>
      <c r="BH11" s="25">
        <f ca="1" t="shared" si="24"/>
        <v>145.11</v>
      </c>
      <c r="BI11" s="25">
        <f ca="1" t="shared" si="24"/>
        <v>146.66</v>
      </c>
      <c r="BJ11" s="25">
        <f ca="1" t="shared" si="24"/>
        <v>104.06</v>
      </c>
      <c r="BK11" s="25">
        <f ca="1" t="shared" si="24"/>
        <v>113.48</v>
      </c>
      <c r="BL11" s="25">
        <f ca="1" t="shared" si="24"/>
        <v>129.84</v>
      </c>
      <c r="BM11" s="25">
        <f ca="1" t="shared" si="24"/>
        <v>134.85</v>
      </c>
      <c r="BN11" s="25">
        <f ca="1" t="shared" si="24"/>
        <v>115.6</v>
      </c>
      <c r="BO11" s="25">
        <f ca="1" t="shared" si="24"/>
        <v>125.07</v>
      </c>
      <c r="BP11" s="25">
        <f ca="1" t="shared" si="24"/>
        <v>124.5</v>
      </c>
      <c r="BQ11" s="25">
        <f ca="1" t="shared" si="24"/>
        <v>132.9</v>
      </c>
      <c r="BR11" s="25">
        <f ca="1" t="shared" si="24"/>
        <v>130.48</v>
      </c>
      <c r="BS11" s="25">
        <f ca="1" t="shared" si="24"/>
        <v>119.5</v>
      </c>
      <c r="BT11" s="25">
        <f ca="1" t="shared" si="24"/>
        <v>124.74</v>
      </c>
      <c r="BU11" s="25">
        <f ca="1" t="shared" si="24"/>
        <v>138.73</v>
      </c>
      <c r="BV11" s="25">
        <f ca="1" t="shared" si="24"/>
        <v>102.83</v>
      </c>
      <c r="BW11" s="25">
        <f ca="1" t="shared" si="24"/>
        <v>123.3</v>
      </c>
      <c r="BX11" s="25">
        <f aca="true" ca="1" t="shared" si="25" ref="BX11:DG11">IF($J8&gt;0,INT(((RAND()+RAND()+RAND()+RAND()+RAND()+RAND()+RAND()+RAND()+RAND()+RAND()+RAND()-5.5)*s_2+m_2)*100)/100,"")</f>
        <v>138.06</v>
      </c>
      <c r="BY11" s="25">
        <f ca="1" t="shared" si="25"/>
        <v>134.25</v>
      </c>
      <c r="BZ11" s="25">
        <f ca="1" t="shared" si="25"/>
        <v>126.3</v>
      </c>
      <c r="CA11" s="25">
        <f ca="1" t="shared" si="25"/>
        <v>112.63</v>
      </c>
      <c r="CB11" s="25">
        <f ca="1" t="shared" si="25"/>
        <v>127.16</v>
      </c>
      <c r="CC11" s="25">
        <f ca="1" t="shared" si="25"/>
        <v>129.68</v>
      </c>
      <c r="CD11" s="25">
        <f ca="1" t="shared" si="25"/>
        <v>140.5</v>
      </c>
      <c r="CE11" s="25">
        <f ca="1" t="shared" si="25"/>
        <v>113.92</v>
      </c>
      <c r="CF11" s="25">
        <f ca="1" t="shared" si="25"/>
        <v>128.34</v>
      </c>
      <c r="CG11" s="25">
        <f ca="1" t="shared" si="25"/>
        <v>126.88</v>
      </c>
      <c r="CH11" s="25">
        <f ca="1" t="shared" si="25"/>
        <v>138.69</v>
      </c>
      <c r="CI11" s="25">
        <f ca="1" t="shared" si="25"/>
        <v>115.49</v>
      </c>
      <c r="CJ11" s="25">
        <f ca="1" t="shared" si="25"/>
        <v>143.11</v>
      </c>
      <c r="CK11" s="25">
        <f ca="1" t="shared" si="25"/>
        <v>102.8</v>
      </c>
      <c r="CL11" s="25">
        <f ca="1" t="shared" si="25"/>
        <v>92.2</v>
      </c>
      <c r="CM11" s="25">
        <f ca="1" t="shared" si="25"/>
        <v>137.59</v>
      </c>
      <c r="CN11" s="25">
        <f ca="1" t="shared" si="25"/>
        <v>145.16</v>
      </c>
      <c r="CO11" s="25">
        <f ca="1" t="shared" si="25"/>
        <v>123.58</v>
      </c>
      <c r="CP11" s="25">
        <f ca="1" t="shared" si="25"/>
        <v>135.47</v>
      </c>
      <c r="CQ11" s="25">
        <f ca="1" t="shared" si="25"/>
        <v>152.52</v>
      </c>
      <c r="CR11" s="25">
        <f ca="1" t="shared" si="25"/>
        <v>127.98</v>
      </c>
      <c r="CS11" s="25">
        <f ca="1" t="shared" si="25"/>
        <v>119.61</v>
      </c>
      <c r="CT11" s="25">
        <f ca="1" t="shared" si="25"/>
        <v>96.45</v>
      </c>
      <c r="CU11" s="25">
        <f ca="1" t="shared" si="25"/>
        <v>123.67</v>
      </c>
      <c r="CV11" s="25">
        <f ca="1" t="shared" si="25"/>
        <v>138.92</v>
      </c>
      <c r="CW11" s="25">
        <f ca="1" t="shared" si="25"/>
        <v>115.01</v>
      </c>
      <c r="CX11" s="25">
        <f ca="1" t="shared" si="25"/>
        <v>137.75</v>
      </c>
      <c r="CY11" s="25">
        <f ca="1" t="shared" si="25"/>
        <v>126.7</v>
      </c>
      <c r="CZ11" s="25">
        <f ca="1" t="shared" si="25"/>
        <v>122.47</v>
      </c>
      <c r="DA11" s="25">
        <f ca="1" t="shared" si="25"/>
        <v>144.35</v>
      </c>
      <c r="DB11" s="25">
        <f ca="1" t="shared" si="25"/>
        <v>133.54</v>
      </c>
      <c r="DC11" s="25">
        <f ca="1" t="shared" si="25"/>
        <v>144.67</v>
      </c>
      <c r="DD11" s="25">
        <f ca="1" t="shared" si="25"/>
        <v>106.9</v>
      </c>
      <c r="DE11" s="25">
        <f ca="1" t="shared" si="25"/>
        <v>127.64</v>
      </c>
      <c r="DF11" s="25">
        <f ca="1" t="shared" si="25"/>
        <v>130.05</v>
      </c>
      <c r="DG11" s="25">
        <f ca="1" t="shared" si="25"/>
        <v>133.82</v>
      </c>
    </row>
    <row r="12" spans="10:111" ht="24.75" customHeight="1">
      <c r="J12" s="21">
        <f t="shared" si="4"/>
        <v>0</v>
      </c>
      <c r="K12" s="22">
        <f ca="1" t="shared" si="0"/>
      </c>
      <c r="L12" s="25">
        <f aca="true" ca="1" t="shared" si="26" ref="L12:AQ12">IF($J9&gt;0,INT(((RAND()+RAND()+RAND()+RAND()+RAND()+RAND()+RAND()+RAND()+RAND()+RAND()+RAND()-5.5)*s_2+m_2)*100)/100,"")</f>
        <v>114.71</v>
      </c>
      <c r="M12" s="25">
        <f ca="1" t="shared" si="26"/>
        <v>108.75</v>
      </c>
      <c r="N12" s="25">
        <f ca="1" t="shared" si="26"/>
        <v>116.46</v>
      </c>
      <c r="O12" s="25">
        <f ca="1" t="shared" si="26"/>
        <v>120.76</v>
      </c>
      <c r="P12" s="25">
        <f ca="1" t="shared" si="26"/>
        <v>144.56</v>
      </c>
      <c r="Q12" s="25">
        <f ca="1" t="shared" si="26"/>
        <v>114.88</v>
      </c>
      <c r="R12" s="25">
        <f ca="1" t="shared" si="26"/>
        <v>135.62</v>
      </c>
      <c r="S12" s="25">
        <f ca="1" t="shared" si="26"/>
        <v>135.23</v>
      </c>
      <c r="T12" s="25">
        <f ca="1" t="shared" si="26"/>
        <v>119.67</v>
      </c>
      <c r="U12" s="25">
        <f ca="1" t="shared" si="26"/>
        <v>118.99</v>
      </c>
      <c r="V12" s="25">
        <f ca="1" t="shared" si="26"/>
        <v>131.65</v>
      </c>
      <c r="W12" s="25">
        <f ca="1" t="shared" si="26"/>
        <v>144.67</v>
      </c>
      <c r="X12" s="25">
        <f ca="1" t="shared" si="26"/>
        <v>137.82</v>
      </c>
      <c r="Y12" s="25">
        <f ca="1" t="shared" si="26"/>
        <v>155.28</v>
      </c>
      <c r="Z12" s="25">
        <f ca="1" t="shared" si="26"/>
        <v>117.55</v>
      </c>
      <c r="AA12" s="25">
        <f ca="1" t="shared" si="26"/>
        <v>123.01</v>
      </c>
      <c r="AB12" s="25">
        <f ca="1" t="shared" si="26"/>
        <v>147.97</v>
      </c>
      <c r="AC12" s="25">
        <f ca="1" t="shared" si="26"/>
        <v>144.47</v>
      </c>
      <c r="AD12" s="25">
        <f ca="1" t="shared" si="26"/>
        <v>134.69</v>
      </c>
      <c r="AE12" s="25">
        <f ca="1" t="shared" si="26"/>
        <v>125.78</v>
      </c>
      <c r="AF12" s="25">
        <f ca="1" t="shared" si="26"/>
        <v>95.87</v>
      </c>
      <c r="AG12" s="25">
        <f ca="1" t="shared" si="26"/>
        <v>136.18</v>
      </c>
      <c r="AH12" s="25">
        <f ca="1" t="shared" si="26"/>
        <v>138.33</v>
      </c>
      <c r="AI12" s="25">
        <f ca="1" t="shared" si="26"/>
        <v>125.34</v>
      </c>
      <c r="AJ12" s="25">
        <f ca="1" t="shared" si="26"/>
        <v>120.7</v>
      </c>
      <c r="AK12" s="25">
        <f ca="1" t="shared" si="26"/>
        <v>133.71</v>
      </c>
      <c r="AL12" s="25">
        <f ca="1" t="shared" si="26"/>
        <v>121.23</v>
      </c>
      <c r="AM12" s="25">
        <f ca="1" t="shared" si="26"/>
        <v>126.08</v>
      </c>
      <c r="AN12" s="25">
        <f ca="1" t="shared" si="26"/>
        <v>128.84</v>
      </c>
      <c r="AO12" s="25">
        <f ca="1" t="shared" si="26"/>
        <v>133.61</v>
      </c>
      <c r="AP12" s="25">
        <f ca="1" t="shared" si="26"/>
        <v>129.34</v>
      </c>
      <c r="AQ12" s="25">
        <f ca="1" t="shared" si="26"/>
        <v>133.34</v>
      </c>
      <c r="AR12" s="25">
        <f aca="true" ca="1" t="shared" si="27" ref="AR12:BW12">IF($J9&gt;0,INT(((RAND()+RAND()+RAND()+RAND()+RAND()+RAND()+RAND()+RAND()+RAND()+RAND()+RAND()-5.5)*s_2+m_2)*100)/100,"")</f>
        <v>121.94</v>
      </c>
      <c r="AS12" s="25">
        <f ca="1" t="shared" si="27"/>
        <v>145.91</v>
      </c>
      <c r="AT12" s="25">
        <f ca="1" t="shared" si="27"/>
        <v>128.31</v>
      </c>
      <c r="AU12" s="25">
        <f ca="1" t="shared" si="27"/>
        <v>110.27</v>
      </c>
      <c r="AV12" s="25">
        <f ca="1" t="shared" si="27"/>
        <v>122.9</v>
      </c>
      <c r="AW12" s="25">
        <f ca="1" t="shared" si="27"/>
        <v>129.75</v>
      </c>
      <c r="AX12" s="25">
        <f ca="1" t="shared" si="27"/>
        <v>134.65</v>
      </c>
      <c r="AY12" s="25">
        <f ca="1" t="shared" si="27"/>
        <v>115.31</v>
      </c>
      <c r="AZ12" s="25">
        <f ca="1" t="shared" si="27"/>
        <v>115.22</v>
      </c>
      <c r="BA12" s="25">
        <f ca="1" t="shared" si="27"/>
        <v>149.39</v>
      </c>
      <c r="BB12" s="25">
        <f ca="1" t="shared" si="27"/>
        <v>128.7</v>
      </c>
      <c r="BC12" s="25">
        <f ca="1" t="shared" si="27"/>
        <v>120.24</v>
      </c>
      <c r="BD12" s="25">
        <f ca="1" t="shared" si="27"/>
        <v>112.2</v>
      </c>
      <c r="BE12" s="25">
        <f ca="1" t="shared" si="27"/>
        <v>137.44</v>
      </c>
      <c r="BF12" s="25">
        <f ca="1" t="shared" si="27"/>
        <v>138.59</v>
      </c>
      <c r="BG12" s="25">
        <f ca="1" t="shared" si="27"/>
        <v>122.75</v>
      </c>
      <c r="BH12" s="25">
        <f ca="1" t="shared" si="27"/>
        <v>138.91</v>
      </c>
      <c r="BI12" s="25">
        <f ca="1" t="shared" si="27"/>
        <v>146.41</v>
      </c>
      <c r="BJ12" s="25">
        <f ca="1" t="shared" si="27"/>
        <v>126.51</v>
      </c>
      <c r="BK12" s="25">
        <f ca="1" t="shared" si="27"/>
        <v>136.41</v>
      </c>
      <c r="BL12" s="25">
        <f ca="1" t="shared" si="27"/>
        <v>111.73</v>
      </c>
      <c r="BM12" s="25">
        <f ca="1" t="shared" si="27"/>
        <v>141.04</v>
      </c>
      <c r="BN12" s="25">
        <f ca="1" t="shared" si="27"/>
        <v>128.94</v>
      </c>
      <c r="BO12" s="25">
        <f ca="1" t="shared" si="27"/>
        <v>123.34</v>
      </c>
      <c r="BP12" s="25">
        <f ca="1" t="shared" si="27"/>
        <v>141.09</v>
      </c>
      <c r="BQ12" s="25">
        <f ca="1" t="shared" si="27"/>
        <v>146.84</v>
      </c>
      <c r="BR12" s="25">
        <f ca="1" t="shared" si="27"/>
        <v>154.13</v>
      </c>
      <c r="BS12" s="25">
        <f ca="1" t="shared" si="27"/>
        <v>89.7</v>
      </c>
      <c r="BT12" s="25">
        <f ca="1" t="shared" si="27"/>
        <v>146.15</v>
      </c>
      <c r="BU12" s="25">
        <f ca="1" t="shared" si="27"/>
        <v>110.15</v>
      </c>
      <c r="BV12" s="25">
        <f ca="1" t="shared" si="27"/>
        <v>115.97</v>
      </c>
      <c r="BW12" s="25">
        <f ca="1" t="shared" si="27"/>
        <v>117.58</v>
      </c>
      <c r="BX12" s="25">
        <f aca="true" ca="1" t="shared" si="28" ref="BX12:DG12">IF($J9&gt;0,INT(((RAND()+RAND()+RAND()+RAND()+RAND()+RAND()+RAND()+RAND()+RAND()+RAND()+RAND()-5.5)*s_2+m_2)*100)/100,"")</f>
        <v>110.06</v>
      </c>
      <c r="BY12" s="25">
        <f ca="1" t="shared" si="28"/>
        <v>133.92</v>
      </c>
      <c r="BZ12" s="25">
        <f ca="1" t="shared" si="28"/>
        <v>132.75</v>
      </c>
      <c r="CA12" s="25">
        <f ca="1" t="shared" si="28"/>
        <v>146.4</v>
      </c>
      <c r="CB12" s="25">
        <f ca="1" t="shared" si="28"/>
        <v>150.38</v>
      </c>
      <c r="CC12" s="25">
        <f ca="1" t="shared" si="28"/>
        <v>143.75</v>
      </c>
      <c r="CD12" s="25">
        <f ca="1" t="shared" si="28"/>
        <v>136.95</v>
      </c>
      <c r="CE12" s="25">
        <f ca="1" t="shared" si="28"/>
        <v>143.66</v>
      </c>
      <c r="CF12" s="25">
        <f ca="1" t="shared" si="28"/>
        <v>130.94</v>
      </c>
      <c r="CG12" s="25">
        <f ca="1" t="shared" si="28"/>
        <v>123.81</v>
      </c>
      <c r="CH12" s="25">
        <f ca="1" t="shared" si="28"/>
        <v>121.77</v>
      </c>
      <c r="CI12" s="25">
        <f ca="1" t="shared" si="28"/>
        <v>127.71</v>
      </c>
      <c r="CJ12" s="25">
        <f ca="1" t="shared" si="28"/>
        <v>123.89</v>
      </c>
      <c r="CK12" s="25">
        <f ca="1" t="shared" si="28"/>
        <v>150.34</v>
      </c>
      <c r="CL12" s="25">
        <f ca="1" t="shared" si="28"/>
        <v>133.98</v>
      </c>
      <c r="CM12" s="25">
        <f ca="1" t="shared" si="28"/>
        <v>135.43</v>
      </c>
      <c r="CN12" s="25">
        <f ca="1" t="shared" si="28"/>
        <v>111.7</v>
      </c>
      <c r="CO12" s="25">
        <f ca="1" t="shared" si="28"/>
        <v>95.67</v>
      </c>
      <c r="CP12" s="25">
        <f ca="1" t="shared" si="28"/>
        <v>143.52</v>
      </c>
      <c r="CQ12" s="25">
        <f ca="1" t="shared" si="28"/>
        <v>122.47</v>
      </c>
      <c r="CR12" s="25">
        <f ca="1" t="shared" si="28"/>
        <v>105.32</v>
      </c>
      <c r="CS12" s="25">
        <f ca="1" t="shared" si="28"/>
        <v>107.54</v>
      </c>
      <c r="CT12" s="25">
        <f ca="1" t="shared" si="28"/>
        <v>132.17</v>
      </c>
      <c r="CU12" s="25">
        <f ca="1" t="shared" si="28"/>
        <v>115.53</v>
      </c>
      <c r="CV12" s="25">
        <f ca="1" t="shared" si="28"/>
        <v>143.52</v>
      </c>
      <c r="CW12" s="25">
        <f ca="1" t="shared" si="28"/>
        <v>121.1</v>
      </c>
      <c r="CX12" s="25">
        <f ca="1" t="shared" si="28"/>
        <v>106.88</v>
      </c>
      <c r="CY12" s="25">
        <f ca="1" t="shared" si="28"/>
        <v>138.98</v>
      </c>
      <c r="CZ12" s="25">
        <f ca="1" t="shared" si="28"/>
        <v>124.27</v>
      </c>
      <c r="DA12" s="25">
        <f ca="1" t="shared" si="28"/>
        <v>141.65</v>
      </c>
      <c r="DB12" s="25">
        <f ca="1" t="shared" si="28"/>
        <v>162.65</v>
      </c>
      <c r="DC12" s="25">
        <f ca="1" t="shared" si="28"/>
        <v>98.55</v>
      </c>
      <c r="DD12" s="25">
        <f ca="1" t="shared" si="28"/>
        <v>135.18</v>
      </c>
      <c r="DE12" s="25">
        <f ca="1" t="shared" si="28"/>
        <v>116.06</v>
      </c>
      <c r="DF12" s="25">
        <f ca="1" t="shared" si="28"/>
        <v>134.59</v>
      </c>
      <c r="DG12" s="25">
        <f ca="1" t="shared" si="28"/>
        <v>154.68</v>
      </c>
    </row>
    <row r="13" spans="10:111" ht="24.75" customHeight="1">
      <c r="J13" s="21">
        <f t="shared" si="4"/>
        <v>0</v>
      </c>
      <c r="K13" s="22">
        <f ca="1" t="shared" si="0"/>
      </c>
      <c r="L13" s="25">
        <f aca="true" ca="1" t="shared" si="29" ref="L13:AQ13">IF($J10&gt;0,INT(((RAND()+RAND()+RAND()+RAND()+RAND()+RAND()+RAND()+RAND()+RAND()+RAND()+RAND()-5.5)*s_2+m_2)*100)/100,"")</f>
        <v>127.07</v>
      </c>
      <c r="M13" s="25">
        <f ca="1" t="shared" si="29"/>
        <v>131.77</v>
      </c>
      <c r="N13" s="25">
        <f ca="1" t="shared" si="29"/>
        <v>131.96</v>
      </c>
      <c r="O13" s="25">
        <f ca="1" t="shared" si="29"/>
        <v>136.2</v>
      </c>
      <c r="P13" s="25">
        <f ca="1" t="shared" si="29"/>
        <v>132.92</v>
      </c>
      <c r="Q13" s="25">
        <f ca="1" t="shared" si="29"/>
        <v>123.76</v>
      </c>
      <c r="R13" s="25">
        <f ca="1" t="shared" si="29"/>
        <v>117.56</v>
      </c>
      <c r="S13" s="25">
        <f ca="1" t="shared" si="29"/>
        <v>123.05</v>
      </c>
      <c r="T13" s="25">
        <f ca="1" t="shared" si="29"/>
        <v>144.79</v>
      </c>
      <c r="U13" s="25">
        <f ca="1" t="shared" si="29"/>
        <v>147.88</v>
      </c>
      <c r="V13" s="25">
        <f ca="1" t="shared" si="29"/>
        <v>91.03</v>
      </c>
      <c r="W13" s="25">
        <f ca="1" t="shared" si="29"/>
        <v>114.6</v>
      </c>
      <c r="X13" s="25">
        <f ca="1" t="shared" si="29"/>
        <v>136.39</v>
      </c>
      <c r="Y13" s="25">
        <f ca="1" t="shared" si="29"/>
        <v>113.22</v>
      </c>
      <c r="Z13" s="25">
        <f ca="1" t="shared" si="29"/>
        <v>109.49</v>
      </c>
      <c r="AA13" s="25">
        <f ca="1" t="shared" si="29"/>
        <v>144.83</v>
      </c>
      <c r="AB13" s="25">
        <f ca="1" t="shared" si="29"/>
        <v>138.65</v>
      </c>
      <c r="AC13" s="25">
        <f ca="1" t="shared" si="29"/>
        <v>129.88</v>
      </c>
      <c r="AD13" s="25">
        <f ca="1" t="shared" si="29"/>
        <v>105.57</v>
      </c>
      <c r="AE13" s="25">
        <f ca="1" t="shared" si="29"/>
        <v>133.04</v>
      </c>
      <c r="AF13" s="25">
        <f ca="1" t="shared" si="29"/>
        <v>111.47</v>
      </c>
      <c r="AG13" s="25">
        <f ca="1" t="shared" si="29"/>
        <v>133.96</v>
      </c>
      <c r="AH13" s="25">
        <f ca="1" t="shared" si="29"/>
        <v>121.93</v>
      </c>
      <c r="AI13" s="25">
        <f ca="1" t="shared" si="29"/>
        <v>144.87</v>
      </c>
      <c r="AJ13" s="25">
        <f ca="1" t="shared" si="29"/>
        <v>140.7</v>
      </c>
      <c r="AK13" s="25">
        <f ca="1" t="shared" si="29"/>
        <v>104.31</v>
      </c>
      <c r="AL13" s="25">
        <f ca="1" t="shared" si="29"/>
        <v>111.27</v>
      </c>
      <c r="AM13" s="25">
        <f ca="1" t="shared" si="29"/>
        <v>115.71</v>
      </c>
      <c r="AN13" s="25">
        <f ca="1" t="shared" si="29"/>
        <v>141.58</v>
      </c>
      <c r="AO13" s="25">
        <f ca="1" t="shared" si="29"/>
        <v>149.8</v>
      </c>
      <c r="AP13" s="25">
        <f ca="1" t="shared" si="29"/>
        <v>116.81</v>
      </c>
      <c r="AQ13" s="25">
        <f ca="1" t="shared" si="29"/>
        <v>130.95</v>
      </c>
      <c r="AR13" s="25">
        <f aca="true" ca="1" t="shared" si="30" ref="AR13:BW13">IF($J10&gt;0,INT(((RAND()+RAND()+RAND()+RAND()+RAND()+RAND()+RAND()+RAND()+RAND()+RAND()+RAND()-5.5)*s_2+m_2)*100)/100,"")</f>
        <v>148.43</v>
      </c>
      <c r="AS13" s="25">
        <f ca="1" t="shared" si="30"/>
        <v>115.15</v>
      </c>
      <c r="AT13" s="25">
        <f ca="1" t="shared" si="30"/>
        <v>116.22</v>
      </c>
      <c r="AU13" s="25">
        <f ca="1" t="shared" si="30"/>
        <v>110.61</v>
      </c>
      <c r="AV13" s="25">
        <f ca="1" t="shared" si="30"/>
        <v>118.98</v>
      </c>
      <c r="AW13" s="25">
        <f ca="1" t="shared" si="30"/>
        <v>134.9</v>
      </c>
      <c r="AX13" s="25">
        <f ca="1" t="shared" si="30"/>
        <v>110.71</v>
      </c>
      <c r="AY13" s="25">
        <f ca="1" t="shared" si="30"/>
        <v>147.19</v>
      </c>
      <c r="AZ13" s="25">
        <f ca="1" t="shared" si="30"/>
        <v>125.31</v>
      </c>
      <c r="BA13" s="25">
        <f ca="1" t="shared" si="30"/>
        <v>118</v>
      </c>
      <c r="BB13" s="25">
        <f ca="1" t="shared" si="30"/>
        <v>122.26</v>
      </c>
      <c r="BC13" s="25">
        <f ca="1" t="shared" si="30"/>
        <v>119.42</v>
      </c>
      <c r="BD13" s="25">
        <f ca="1" t="shared" si="30"/>
        <v>114.36</v>
      </c>
      <c r="BE13" s="25">
        <f ca="1" t="shared" si="30"/>
        <v>158.22</v>
      </c>
      <c r="BF13" s="25">
        <f ca="1" t="shared" si="30"/>
        <v>124.85</v>
      </c>
      <c r="BG13" s="25">
        <f ca="1" t="shared" si="30"/>
        <v>113.27</v>
      </c>
      <c r="BH13" s="25">
        <f ca="1" t="shared" si="30"/>
        <v>152.82</v>
      </c>
      <c r="BI13" s="25">
        <f ca="1" t="shared" si="30"/>
        <v>142.27</v>
      </c>
      <c r="BJ13" s="25">
        <f ca="1" t="shared" si="30"/>
        <v>135.14</v>
      </c>
      <c r="BK13" s="25">
        <f ca="1" t="shared" si="30"/>
        <v>130.53</v>
      </c>
      <c r="BL13" s="25">
        <f ca="1" t="shared" si="30"/>
        <v>129.62</v>
      </c>
      <c r="BM13" s="25">
        <f ca="1" t="shared" si="30"/>
        <v>138.44</v>
      </c>
      <c r="BN13" s="25">
        <f ca="1" t="shared" si="30"/>
        <v>152.15</v>
      </c>
      <c r="BO13" s="25">
        <f ca="1" t="shared" si="30"/>
        <v>130.66</v>
      </c>
      <c r="BP13" s="25">
        <f ca="1" t="shared" si="30"/>
        <v>163.15</v>
      </c>
      <c r="BQ13" s="25">
        <f ca="1" t="shared" si="30"/>
        <v>113.94</v>
      </c>
      <c r="BR13" s="25">
        <f ca="1" t="shared" si="30"/>
        <v>138.87</v>
      </c>
      <c r="BS13" s="25">
        <f ca="1" t="shared" si="30"/>
        <v>137.04</v>
      </c>
      <c r="BT13" s="25">
        <f ca="1" t="shared" si="30"/>
        <v>159.32</v>
      </c>
      <c r="BU13" s="25">
        <f ca="1" t="shared" si="30"/>
        <v>103.82</v>
      </c>
      <c r="BV13" s="25">
        <f ca="1" t="shared" si="30"/>
        <v>135.01</v>
      </c>
      <c r="BW13" s="25">
        <f ca="1" t="shared" si="30"/>
        <v>114.53</v>
      </c>
      <c r="BX13" s="25">
        <f aca="true" ca="1" t="shared" si="31" ref="BX13:DG13">IF($J10&gt;0,INT(((RAND()+RAND()+RAND()+RAND()+RAND()+RAND()+RAND()+RAND()+RAND()+RAND()+RAND()-5.5)*s_2+m_2)*100)/100,"")</f>
        <v>141.05</v>
      </c>
      <c r="BY13" s="25">
        <f ca="1" t="shared" si="31"/>
        <v>117.04</v>
      </c>
      <c r="BZ13" s="25">
        <f ca="1" t="shared" si="31"/>
        <v>139.07</v>
      </c>
      <c r="CA13" s="25">
        <f ca="1" t="shared" si="31"/>
        <v>129.18</v>
      </c>
      <c r="CB13" s="25">
        <f ca="1" t="shared" si="31"/>
        <v>113</v>
      </c>
      <c r="CC13" s="25">
        <f ca="1" t="shared" si="31"/>
        <v>116.15</v>
      </c>
      <c r="CD13" s="25">
        <f ca="1" t="shared" si="31"/>
        <v>132.53</v>
      </c>
      <c r="CE13" s="25">
        <f ca="1" t="shared" si="31"/>
        <v>119.74</v>
      </c>
      <c r="CF13" s="25">
        <f ca="1" t="shared" si="31"/>
        <v>121.96</v>
      </c>
      <c r="CG13" s="25">
        <f ca="1" t="shared" si="31"/>
        <v>125.29</v>
      </c>
      <c r="CH13" s="25">
        <f ca="1" t="shared" si="31"/>
        <v>105.34</v>
      </c>
      <c r="CI13" s="25">
        <f ca="1" t="shared" si="31"/>
        <v>119.44</v>
      </c>
      <c r="CJ13" s="25">
        <f ca="1" t="shared" si="31"/>
        <v>137.94</v>
      </c>
      <c r="CK13" s="25">
        <f ca="1" t="shared" si="31"/>
        <v>129.86</v>
      </c>
      <c r="CL13" s="25">
        <f ca="1" t="shared" si="31"/>
        <v>111.96</v>
      </c>
      <c r="CM13" s="25">
        <f ca="1" t="shared" si="31"/>
        <v>132.84</v>
      </c>
      <c r="CN13" s="25">
        <f ca="1" t="shared" si="31"/>
        <v>125.74</v>
      </c>
      <c r="CO13" s="25">
        <f ca="1" t="shared" si="31"/>
        <v>141.26</v>
      </c>
      <c r="CP13" s="25">
        <f ca="1" t="shared" si="31"/>
        <v>115.13</v>
      </c>
      <c r="CQ13" s="25">
        <f ca="1" t="shared" si="31"/>
        <v>116.77</v>
      </c>
      <c r="CR13" s="25">
        <f ca="1" t="shared" si="31"/>
        <v>119.67</v>
      </c>
      <c r="CS13" s="25">
        <f ca="1" t="shared" si="31"/>
        <v>149.47</v>
      </c>
      <c r="CT13" s="25">
        <f ca="1" t="shared" si="31"/>
        <v>115.51</v>
      </c>
      <c r="CU13" s="25">
        <f ca="1" t="shared" si="31"/>
        <v>127.83</v>
      </c>
      <c r="CV13" s="25">
        <f ca="1" t="shared" si="31"/>
        <v>114.05</v>
      </c>
      <c r="CW13" s="25">
        <f ca="1" t="shared" si="31"/>
        <v>136.88</v>
      </c>
      <c r="CX13" s="25">
        <f ca="1" t="shared" si="31"/>
        <v>144.17</v>
      </c>
      <c r="CY13" s="25">
        <f ca="1" t="shared" si="31"/>
        <v>133.23</v>
      </c>
      <c r="CZ13" s="25">
        <f ca="1" t="shared" si="31"/>
        <v>121.61</v>
      </c>
      <c r="DA13" s="25">
        <f ca="1" t="shared" si="31"/>
        <v>132.96</v>
      </c>
      <c r="DB13" s="25">
        <f ca="1" t="shared" si="31"/>
        <v>136.2</v>
      </c>
      <c r="DC13" s="25">
        <f ca="1" t="shared" si="31"/>
        <v>142.63</v>
      </c>
      <c r="DD13" s="25">
        <f ca="1" t="shared" si="31"/>
        <v>149.11</v>
      </c>
      <c r="DE13" s="25">
        <f ca="1" t="shared" si="31"/>
        <v>113.32</v>
      </c>
      <c r="DF13" s="25">
        <f ca="1" t="shared" si="31"/>
        <v>119.49</v>
      </c>
      <c r="DG13" s="25">
        <f ca="1" t="shared" si="31"/>
        <v>147.06</v>
      </c>
    </row>
    <row r="14" spans="7:111" ht="24.75" customHeight="1">
      <c r="G14" s="26">
        <f>D23</f>
        <v>9</v>
      </c>
      <c r="J14" s="21">
        <f t="shared" si="4"/>
        <v>0</v>
      </c>
      <c r="K14" s="22">
        <f ca="1" t="shared" si="0"/>
      </c>
      <c r="L14" s="25">
        <f aca="true" ca="1" t="shared" si="32" ref="L14:AQ14">IF($J11&gt;0,INT(((RAND()+RAND()+RAND()+RAND()+RAND()+RAND()+RAND()+RAND()+RAND()+RAND()+RAND()-5.5)*s_2+m_2)*100)/100,"")</f>
        <v>125.65</v>
      </c>
      <c r="M14" s="25">
        <f ca="1" t="shared" si="32"/>
        <v>150.97</v>
      </c>
      <c r="N14" s="25">
        <f ca="1" t="shared" si="32"/>
        <v>117.38</v>
      </c>
      <c r="O14" s="25">
        <f ca="1" t="shared" si="32"/>
        <v>123.04</v>
      </c>
      <c r="P14" s="25">
        <f ca="1" t="shared" si="32"/>
        <v>129.37</v>
      </c>
      <c r="Q14" s="25">
        <f ca="1" t="shared" si="32"/>
        <v>109.83</v>
      </c>
      <c r="R14" s="25">
        <f ca="1" t="shared" si="32"/>
        <v>120.74</v>
      </c>
      <c r="S14" s="25">
        <f ca="1" t="shared" si="32"/>
        <v>124.76</v>
      </c>
      <c r="T14" s="25">
        <f ca="1" t="shared" si="32"/>
        <v>103.05</v>
      </c>
      <c r="U14" s="25">
        <f ca="1" t="shared" si="32"/>
        <v>116.69</v>
      </c>
      <c r="V14" s="25">
        <f ca="1" t="shared" si="32"/>
        <v>117.52</v>
      </c>
      <c r="W14" s="25">
        <f ca="1" t="shared" si="32"/>
        <v>140.73</v>
      </c>
      <c r="X14" s="25">
        <f ca="1" t="shared" si="32"/>
        <v>138.8</v>
      </c>
      <c r="Y14" s="25">
        <f ca="1" t="shared" si="32"/>
        <v>146.55</v>
      </c>
      <c r="Z14" s="25">
        <f ca="1" t="shared" si="32"/>
        <v>141.31</v>
      </c>
      <c r="AA14" s="25">
        <f ca="1" t="shared" si="32"/>
        <v>106.71</v>
      </c>
      <c r="AB14" s="25">
        <f ca="1" t="shared" si="32"/>
        <v>139.46</v>
      </c>
      <c r="AC14" s="25">
        <f ca="1" t="shared" si="32"/>
        <v>123.61</v>
      </c>
      <c r="AD14" s="25">
        <f ca="1" t="shared" si="32"/>
        <v>95.27</v>
      </c>
      <c r="AE14" s="25">
        <f ca="1" t="shared" si="32"/>
        <v>134.84</v>
      </c>
      <c r="AF14" s="25">
        <f ca="1" t="shared" si="32"/>
        <v>122.72</v>
      </c>
      <c r="AG14" s="25">
        <f ca="1" t="shared" si="32"/>
        <v>115.53</v>
      </c>
      <c r="AH14" s="25">
        <f ca="1" t="shared" si="32"/>
        <v>131.65</v>
      </c>
      <c r="AI14" s="25">
        <f ca="1" t="shared" si="32"/>
        <v>124.91</v>
      </c>
      <c r="AJ14" s="25">
        <f ca="1" t="shared" si="32"/>
        <v>123.68</v>
      </c>
      <c r="AK14" s="25">
        <f ca="1" t="shared" si="32"/>
        <v>128.37</v>
      </c>
      <c r="AL14" s="25">
        <f ca="1" t="shared" si="32"/>
        <v>113.98</v>
      </c>
      <c r="AM14" s="25">
        <f ca="1" t="shared" si="32"/>
        <v>134.48</v>
      </c>
      <c r="AN14" s="25">
        <f ca="1" t="shared" si="32"/>
        <v>154.05</v>
      </c>
      <c r="AO14" s="25">
        <f ca="1" t="shared" si="32"/>
        <v>117.95</v>
      </c>
      <c r="AP14" s="25">
        <f ca="1" t="shared" si="32"/>
        <v>114.58</v>
      </c>
      <c r="AQ14" s="25">
        <f ca="1" t="shared" si="32"/>
        <v>114.12</v>
      </c>
      <c r="AR14" s="25">
        <f aca="true" ca="1" t="shared" si="33" ref="AR14:BW14">IF($J11&gt;0,INT(((RAND()+RAND()+RAND()+RAND()+RAND()+RAND()+RAND()+RAND()+RAND()+RAND()+RAND()-5.5)*s_2+m_2)*100)/100,"")</f>
        <v>116.89</v>
      </c>
      <c r="AS14" s="25">
        <f ca="1" t="shared" si="33"/>
        <v>138.2</v>
      </c>
      <c r="AT14" s="25">
        <f ca="1" t="shared" si="33"/>
        <v>115.73</v>
      </c>
      <c r="AU14" s="25">
        <f ca="1" t="shared" si="33"/>
        <v>120.74</v>
      </c>
      <c r="AV14" s="25">
        <f ca="1" t="shared" si="33"/>
        <v>125.08</v>
      </c>
      <c r="AW14" s="25">
        <f ca="1" t="shared" si="33"/>
        <v>130.4</v>
      </c>
      <c r="AX14" s="25">
        <f ca="1" t="shared" si="33"/>
        <v>121.87</v>
      </c>
      <c r="AY14" s="25">
        <f ca="1" t="shared" si="33"/>
        <v>154.4</v>
      </c>
      <c r="AZ14" s="25">
        <f ca="1" t="shared" si="33"/>
        <v>131.88</v>
      </c>
      <c r="BA14" s="25">
        <f ca="1" t="shared" si="33"/>
        <v>142</v>
      </c>
      <c r="BB14" s="25">
        <f ca="1" t="shared" si="33"/>
        <v>133.68</v>
      </c>
      <c r="BC14" s="25">
        <f ca="1" t="shared" si="33"/>
        <v>161.57</v>
      </c>
      <c r="BD14" s="25">
        <f ca="1" t="shared" si="33"/>
        <v>136.73</v>
      </c>
      <c r="BE14" s="25">
        <f ca="1" t="shared" si="33"/>
        <v>121.36</v>
      </c>
      <c r="BF14" s="25">
        <f ca="1" t="shared" si="33"/>
        <v>122.49</v>
      </c>
      <c r="BG14" s="25">
        <f ca="1" t="shared" si="33"/>
        <v>123.69</v>
      </c>
      <c r="BH14" s="25">
        <f ca="1" t="shared" si="33"/>
        <v>121.23</v>
      </c>
      <c r="BI14" s="25">
        <f ca="1" t="shared" si="33"/>
        <v>115.84</v>
      </c>
      <c r="BJ14" s="25">
        <f ca="1" t="shared" si="33"/>
        <v>117.55</v>
      </c>
      <c r="BK14" s="25">
        <f ca="1" t="shared" si="33"/>
        <v>136.27</v>
      </c>
      <c r="BL14" s="25">
        <f ca="1" t="shared" si="33"/>
        <v>123.09</v>
      </c>
      <c r="BM14" s="25">
        <f ca="1" t="shared" si="33"/>
        <v>156.89</v>
      </c>
      <c r="BN14" s="25">
        <f ca="1" t="shared" si="33"/>
        <v>107.51</v>
      </c>
      <c r="BO14" s="25">
        <f ca="1" t="shared" si="33"/>
        <v>147.2</v>
      </c>
      <c r="BP14" s="25">
        <f ca="1" t="shared" si="33"/>
        <v>135.92</v>
      </c>
      <c r="BQ14" s="25">
        <f ca="1" t="shared" si="33"/>
        <v>133.01</v>
      </c>
      <c r="BR14" s="25">
        <f ca="1" t="shared" si="33"/>
        <v>117.08</v>
      </c>
      <c r="BS14" s="25">
        <f ca="1" t="shared" si="33"/>
        <v>118.34</v>
      </c>
      <c r="BT14" s="25">
        <f ca="1" t="shared" si="33"/>
        <v>113.85</v>
      </c>
      <c r="BU14" s="25">
        <f ca="1" t="shared" si="33"/>
        <v>115.23</v>
      </c>
      <c r="BV14" s="25">
        <f ca="1" t="shared" si="33"/>
        <v>123.37</v>
      </c>
      <c r="BW14" s="25">
        <f ca="1" t="shared" si="33"/>
        <v>147.12</v>
      </c>
      <c r="BX14" s="25">
        <f aca="true" ca="1" t="shared" si="34" ref="BX14:DG14">IF($J11&gt;0,INT(((RAND()+RAND()+RAND()+RAND()+RAND()+RAND()+RAND()+RAND()+RAND()+RAND()+RAND()-5.5)*s_2+m_2)*100)/100,"")</f>
        <v>114.01</v>
      </c>
      <c r="BY14" s="25">
        <f ca="1" t="shared" si="34"/>
        <v>126.25</v>
      </c>
      <c r="BZ14" s="25">
        <f ca="1" t="shared" si="34"/>
        <v>146.56</v>
      </c>
      <c r="CA14" s="25">
        <f ca="1" t="shared" si="34"/>
        <v>130.24</v>
      </c>
      <c r="CB14" s="25">
        <f ca="1" t="shared" si="34"/>
        <v>117.41</v>
      </c>
      <c r="CC14" s="25">
        <f ca="1" t="shared" si="34"/>
        <v>129.23</v>
      </c>
      <c r="CD14" s="25">
        <f ca="1" t="shared" si="34"/>
        <v>116.58</v>
      </c>
      <c r="CE14" s="25">
        <f ca="1" t="shared" si="34"/>
        <v>133.73</v>
      </c>
      <c r="CF14" s="25">
        <f ca="1" t="shared" si="34"/>
        <v>145.8</v>
      </c>
      <c r="CG14" s="25">
        <f ca="1" t="shared" si="34"/>
        <v>144.93</v>
      </c>
      <c r="CH14" s="25">
        <f ca="1" t="shared" si="34"/>
        <v>135.47</v>
      </c>
      <c r="CI14" s="25">
        <f ca="1" t="shared" si="34"/>
        <v>117.67</v>
      </c>
      <c r="CJ14" s="25">
        <f ca="1" t="shared" si="34"/>
        <v>131.48</v>
      </c>
      <c r="CK14" s="25">
        <f ca="1" t="shared" si="34"/>
        <v>147.08</v>
      </c>
      <c r="CL14" s="25">
        <f ca="1" t="shared" si="34"/>
        <v>150.97</v>
      </c>
      <c r="CM14" s="25">
        <f ca="1" t="shared" si="34"/>
        <v>126.79</v>
      </c>
      <c r="CN14" s="25">
        <f ca="1" t="shared" si="34"/>
        <v>144.76</v>
      </c>
      <c r="CO14" s="25">
        <f ca="1" t="shared" si="34"/>
        <v>136.34</v>
      </c>
      <c r="CP14" s="25">
        <f ca="1" t="shared" si="34"/>
        <v>124.43</v>
      </c>
      <c r="CQ14" s="25">
        <f ca="1" t="shared" si="34"/>
        <v>133.97</v>
      </c>
      <c r="CR14" s="25">
        <f ca="1" t="shared" si="34"/>
        <v>130.46</v>
      </c>
      <c r="CS14" s="25">
        <f ca="1" t="shared" si="34"/>
        <v>139.93</v>
      </c>
      <c r="CT14" s="25">
        <f ca="1" t="shared" si="34"/>
        <v>126.12</v>
      </c>
      <c r="CU14" s="25">
        <f ca="1" t="shared" si="34"/>
        <v>151.3</v>
      </c>
      <c r="CV14" s="25">
        <f ca="1" t="shared" si="34"/>
        <v>107.91</v>
      </c>
      <c r="CW14" s="25">
        <f ca="1" t="shared" si="34"/>
        <v>141.21</v>
      </c>
      <c r="CX14" s="25">
        <f ca="1" t="shared" si="34"/>
        <v>166.83</v>
      </c>
      <c r="CY14" s="25">
        <f ca="1" t="shared" si="34"/>
        <v>112.87</v>
      </c>
      <c r="CZ14" s="25">
        <f ca="1" t="shared" si="34"/>
        <v>141.96</v>
      </c>
      <c r="DA14" s="25">
        <f ca="1" t="shared" si="34"/>
        <v>119.5</v>
      </c>
      <c r="DB14" s="25">
        <f ca="1" t="shared" si="34"/>
        <v>131.27</v>
      </c>
      <c r="DC14" s="25">
        <f ca="1" t="shared" si="34"/>
        <v>128.26</v>
      </c>
      <c r="DD14" s="25">
        <f ca="1" t="shared" si="34"/>
        <v>144.52</v>
      </c>
      <c r="DE14" s="25">
        <f ca="1" t="shared" si="34"/>
        <v>172.34</v>
      </c>
      <c r="DF14" s="25">
        <f ca="1" t="shared" si="34"/>
        <v>104.19</v>
      </c>
      <c r="DG14" s="25">
        <f ca="1" t="shared" si="34"/>
        <v>136.02</v>
      </c>
    </row>
    <row r="15" spans="10:111" ht="24.75" customHeight="1">
      <c r="J15" s="21">
        <f t="shared" si="4"/>
        <v>0</v>
      </c>
      <c r="K15" s="22">
        <f ca="1" t="shared" si="0"/>
      </c>
      <c r="L15" s="25">
        <f aca="true" ca="1" t="shared" si="35" ref="L15:AQ15">IF($J12&gt;0,INT(((RAND()+RAND()+RAND()+RAND()+RAND()+RAND()+RAND()+RAND()+RAND()+RAND()+RAND()-5.5)*s_2+m_2)*100)/100,"")</f>
      </c>
      <c r="M15" s="25">
        <f ca="1" t="shared" si="35"/>
      </c>
      <c r="N15" s="25">
        <f ca="1" t="shared" si="35"/>
      </c>
      <c r="O15" s="25">
        <f ca="1" t="shared" si="35"/>
      </c>
      <c r="P15" s="25">
        <f ca="1" t="shared" si="35"/>
      </c>
      <c r="Q15" s="25">
        <f ca="1" t="shared" si="35"/>
      </c>
      <c r="R15" s="25">
        <f ca="1" t="shared" si="35"/>
      </c>
      <c r="S15" s="25">
        <f ca="1" t="shared" si="35"/>
      </c>
      <c r="T15" s="25">
        <f ca="1" t="shared" si="35"/>
      </c>
      <c r="U15" s="25">
        <f ca="1" t="shared" si="35"/>
      </c>
      <c r="V15" s="25">
        <f ca="1" t="shared" si="35"/>
      </c>
      <c r="W15" s="25">
        <f ca="1" t="shared" si="35"/>
      </c>
      <c r="X15" s="25">
        <f ca="1" t="shared" si="35"/>
      </c>
      <c r="Y15" s="25">
        <f ca="1" t="shared" si="35"/>
      </c>
      <c r="Z15" s="25">
        <f ca="1" t="shared" si="35"/>
      </c>
      <c r="AA15" s="25">
        <f ca="1" t="shared" si="35"/>
      </c>
      <c r="AB15" s="25">
        <f ca="1" t="shared" si="35"/>
      </c>
      <c r="AC15" s="25">
        <f ca="1" t="shared" si="35"/>
      </c>
      <c r="AD15" s="25">
        <f ca="1" t="shared" si="35"/>
      </c>
      <c r="AE15" s="25">
        <f ca="1" t="shared" si="35"/>
      </c>
      <c r="AF15" s="25">
        <f ca="1" t="shared" si="35"/>
      </c>
      <c r="AG15" s="25">
        <f ca="1" t="shared" si="35"/>
      </c>
      <c r="AH15" s="25">
        <f ca="1" t="shared" si="35"/>
      </c>
      <c r="AI15" s="25">
        <f ca="1" t="shared" si="35"/>
      </c>
      <c r="AJ15" s="25">
        <f ca="1" t="shared" si="35"/>
      </c>
      <c r="AK15" s="25">
        <f ca="1" t="shared" si="35"/>
      </c>
      <c r="AL15" s="25">
        <f ca="1" t="shared" si="35"/>
      </c>
      <c r="AM15" s="25">
        <f ca="1" t="shared" si="35"/>
      </c>
      <c r="AN15" s="25">
        <f ca="1" t="shared" si="35"/>
      </c>
      <c r="AO15" s="25">
        <f ca="1" t="shared" si="35"/>
      </c>
      <c r="AP15" s="25">
        <f ca="1" t="shared" si="35"/>
      </c>
      <c r="AQ15" s="25">
        <f ca="1" t="shared" si="35"/>
      </c>
      <c r="AR15" s="25">
        <f aca="true" ca="1" t="shared" si="36" ref="AR15:BW15">IF($J12&gt;0,INT(((RAND()+RAND()+RAND()+RAND()+RAND()+RAND()+RAND()+RAND()+RAND()+RAND()+RAND()-5.5)*s_2+m_2)*100)/100,"")</f>
      </c>
      <c r="AS15" s="25">
        <f ca="1" t="shared" si="36"/>
      </c>
      <c r="AT15" s="25">
        <f ca="1" t="shared" si="36"/>
      </c>
      <c r="AU15" s="25">
        <f ca="1" t="shared" si="36"/>
      </c>
      <c r="AV15" s="25">
        <f ca="1" t="shared" si="36"/>
      </c>
      <c r="AW15" s="25">
        <f ca="1" t="shared" si="36"/>
      </c>
      <c r="AX15" s="25">
        <f ca="1" t="shared" si="36"/>
      </c>
      <c r="AY15" s="25">
        <f ca="1" t="shared" si="36"/>
      </c>
      <c r="AZ15" s="25">
        <f ca="1" t="shared" si="36"/>
      </c>
      <c r="BA15" s="25">
        <f ca="1" t="shared" si="36"/>
      </c>
      <c r="BB15" s="25">
        <f ca="1" t="shared" si="36"/>
      </c>
      <c r="BC15" s="25">
        <f ca="1" t="shared" si="36"/>
      </c>
      <c r="BD15" s="25">
        <f ca="1" t="shared" si="36"/>
      </c>
      <c r="BE15" s="25">
        <f ca="1" t="shared" si="36"/>
      </c>
      <c r="BF15" s="25">
        <f ca="1" t="shared" si="36"/>
      </c>
      <c r="BG15" s="25">
        <f ca="1" t="shared" si="36"/>
      </c>
      <c r="BH15" s="25">
        <f ca="1" t="shared" si="36"/>
      </c>
      <c r="BI15" s="25">
        <f ca="1" t="shared" si="36"/>
      </c>
      <c r="BJ15" s="25">
        <f ca="1" t="shared" si="36"/>
      </c>
      <c r="BK15" s="25">
        <f ca="1" t="shared" si="36"/>
      </c>
      <c r="BL15" s="25">
        <f ca="1" t="shared" si="36"/>
      </c>
      <c r="BM15" s="25">
        <f ca="1" t="shared" si="36"/>
      </c>
      <c r="BN15" s="25">
        <f ca="1" t="shared" si="36"/>
      </c>
      <c r="BO15" s="25">
        <f ca="1" t="shared" si="36"/>
      </c>
      <c r="BP15" s="25">
        <f ca="1" t="shared" si="36"/>
      </c>
      <c r="BQ15" s="25">
        <f ca="1" t="shared" si="36"/>
      </c>
      <c r="BR15" s="25">
        <f ca="1" t="shared" si="36"/>
      </c>
      <c r="BS15" s="25">
        <f ca="1" t="shared" si="36"/>
      </c>
      <c r="BT15" s="25">
        <f ca="1" t="shared" si="36"/>
      </c>
      <c r="BU15" s="25">
        <f ca="1" t="shared" si="36"/>
      </c>
      <c r="BV15" s="25">
        <f ca="1" t="shared" si="36"/>
      </c>
      <c r="BW15" s="25">
        <f ca="1" t="shared" si="36"/>
      </c>
      <c r="BX15" s="25">
        <f aca="true" ca="1" t="shared" si="37" ref="BX15:DG15">IF($J12&gt;0,INT(((RAND()+RAND()+RAND()+RAND()+RAND()+RAND()+RAND()+RAND()+RAND()+RAND()+RAND()-5.5)*s_2+m_2)*100)/100,"")</f>
      </c>
      <c r="BY15" s="25">
        <f ca="1" t="shared" si="37"/>
      </c>
      <c r="BZ15" s="25">
        <f ca="1" t="shared" si="37"/>
      </c>
      <c r="CA15" s="25">
        <f ca="1" t="shared" si="37"/>
      </c>
      <c r="CB15" s="25">
        <f ca="1" t="shared" si="37"/>
      </c>
      <c r="CC15" s="25">
        <f ca="1" t="shared" si="37"/>
      </c>
      <c r="CD15" s="25">
        <f ca="1" t="shared" si="37"/>
      </c>
      <c r="CE15" s="25">
        <f ca="1" t="shared" si="37"/>
      </c>
      <c r="CF15" s="25">
        <f ca="1" t="shared" si="37"/>
      </c>
      <c r="CG15" s="25">
        <f ca="1" t="shared" si="37"/>
      </c>
      <c r="CH15" s="25">
        <f ca="1" t="shared" si="37"/>
      </c>
      <c r="CI15" s="25">
        <f ca="1" t="shared" si="37"/>
      </c>
      <c r="CJ15" s="25">
        <f ca="1" t="shared" si="37"/>
      </c>
      <c r="CK15" s="25">
        <f ca="1" t="shared" si="37"/>
      </c>
      <c r="CL15" s="25">
        <f ca="1" t="shared" si="37"/>
      </c>
      <c r="CM15" s="25">
        <f ca="1" t="shared" si="37"/>
      </c>
      <c r="CN15" s="25">
        <f ca="1" t="shared" si="37"/>
      </c>
      <c r="CO15" s="25">
        <f ca="1" t="shared" si="37"/>
      </c>
      <c r="CP15" s="25">
        <f ca="1" t="shared" si="37"/>
      </c>
      <c r="CQ15" s="25">
        <f ca="1" t="shared" si="37"/>
      </c>
      <c r="CR15" s="25">
        <f ca="1" t="shared" si="37"/>
      </c>
      <c r="CS15" s="25">
        <f ca="1" t="shared" si="37"/>
      </c>
      <c r="CT15" s="25">
        <f ca="1" t="shared" si="37"/>
      </c>
      <c r="CU15" s="25">
        <f ca="1" t="shared" si="37"/>
      </c>
      <c r="CV15" s="25">
        <f ca="1" t="shared" si="37"/>
      </c>
      <c r="CW15" s="25">
        <f ca="1" t="shared" si="37"/>
      </c>
      <c r="CX15" s="25">
        <f ca="1" t="shared" si="37"/>
      </c>
      <c r="CY15" s="25">
        <f ca="1" t="shared" si="37"/>
      </c>
      <c r="CZ15" s="25">
        <f ca="1" t="shared" si="37"/>
      </c>
      <c r="DA15" s="25">
        <f ca="1" t="shared" si="37"/>
      </c>
      <c r="DB15" s="25">
        <f ca="1" t="shared" si="37"/>
      </c>
      <c r="DC15" s="25">
        <f ca="1" t="shared" si="37"/>
      </c>
      <c r="DD15" s="25">
        <f ca="1" t="shared" si="37"/>
      </c>
      <c r="DE15" s="25">
        <f ca="1" t="shared" si="37"/>
      </c>
      <c r="DF15" s="25">
        <f ca="1" t="shared" si="37"/>
      </c>
      <c r="DG15" s="25">
        <f ca="1" t="shared" si="37"/>
      </c>
    </row>
    <row r="16" spans="9:111" ht="24.75" customHeight="1">
      <c r="I16" s="17"/>
      <c r="J16" s="21">
        <f t="shared" si="4"/>
        <v>0</v>
      </c>
      <c r="K16" s="22">
        <f ca="1" t="shared" si="0"/>
      </c>
      <c r="L16" s="25">
        <f aca="true" ca="1" t="shared" si="38" ref="L16:AQ16">IF($J13&gt;0,INT(((RAND()+RAND()+RAND()+RAND()+RAND()+RAND()+RAND()+RAND()+RAND()+RAND()+RAND()-5.5)*s_2+m_2)*100)/100,"")</f>
      </c>
      <c r="M16" s="25">
        <f ca="1" t="shared" si="38"/>
      </c>
      <c r="N16" s="25">
        <f ca="1" t="shared" si="38"/>
      </c>
      <c r="O16" s="25">
        <f ca="1" t="shared" si="38"/>
      </c>
      <c r="P16" s="25">
        <f ca="1" t="shared" si="38"/>
      </c>
      <c r="Q16" s="25">
        <f ca="1" t="shared" si="38"/>
      </c>
      <c r="R16" s="25">
        <f ca="1" t="shared" si="38"/>
      </c>
      <c r="S16" s="25">
        <f ca="1" t="shared" si="38"/>
      </c>
      <c r="T16" s="25">
        <f ca="1" t="shared" si="38"/>
      </c>
      <c r="U16" s="25">
        <f ca="1" t="shared" si="38"/>
      </c>
      <c r="V16" s="25">
        <f ca="1" t="shared" si="38"/>
      </c>
      <c r="W16" s="25">
        <f ca="1" t="shared" si="38"/>
      </c>
      <c r="X16" s="25">
        <f ca="1" t="shared" si="38"/>
      </c>
      <c r="Y16" s="25">
        <f ca="1" t="shared" si="38"/>
      </c>
      <c r="Z16" s="25">
        <f ca="1" t="shared" si="38"/>
      </c>
      <c r="AA16" s="25">
        <f ca="1" t="shared" si="38"/>
      </c>
      <c r="AB16" s="25">
        <f ca="1" t="shared" si="38"/>
      </c>
      <c r="AC16" s="25">
        <f ca="1" t="shared" si="38"/>
      </c>
      <c r="AD16" s="25">
        <f ca="1" t="shared" si="38"/>
      </c>
      <c r="AE16" s="25">
        <f ca="1" t="shared" si="38"/>
      </c>
      <c r="AF16" s="25">
        <f ca="1" t="shared" si="38"/>
      </c>
      <c r="AG16" s="25">
        <f ca="1" t="shared" si="38"/>
      </c>
      <c r="AH16" s="25">
        <f ca="1" t="shared" si="38"/>
      </c>
      <c r="AI16" s="25">
        <f ca="1" t="shared" si="38"/>
      </c>
      <c r="AJ16" s="25">
        <f ca="1" t="shared" si="38"/>
      </c>
      <c r="AK16" s="25">
        <f ca="1" t="shared" si="38"/>
      </c>
      <c r="AL16" s="25">
        <f ca="1" t="shared" si="38"/>
      </c>
      <c r="AM16" s="25">
        <f ca="1" t="shared" si="38"/>
      </c>
      <c r="AN16" s="25">
        <f ca="1" t="shared" si="38"/>
      </c>
      <c r="AO16" s="25">
        <f ca="1" t="shared" si="38"/>
      </c>
      <c r="AP16" s="25">
        <f ca="1" t="shared" si="38"/>
      </c>
      <c r="AQ16" s="25">
        <f ca="1" t="shared" si="38"/>
      </c>
      <c r="AR16" s="25">
        <f aca="true" ca="1" t="shared" si="39" ref="AR16:BW16">IF($J13&gt;0,INT(((RAND()+RAND()+RAND()+RAND()+RAND()+RAND()+RAND()+RAND()+RAND()+RAND()+RAND()-5.5)*s_2+m_2)*100)/100,"")</f>
      </c>
      <c r="AS16" s="25">
        <f ca="1" t="shared" si="39"/>
      </c>
      <c r="AT16" s="25">
        <f ca="1" t="shared" si="39"/>
      </c>
      <c r="AU16" s="25">
        <f ca="1" t="shared" si="39"/>
      </c>
      <c r="AV16" s="25">
        <f ca="1" t="shared" si="39"/>
      </c>
      <c r="AW16" s="25">
        <f ca="1" t="shared" si="39"/>
      </c>
      <c r="AX16" s="25">
        <f ca="1" t="shared" si="39"/>
      </c>
      <c r="AY16" s="25">
        <f ca="1" t="shared" si="39"/>
      </c>
      <c r="AZ16" s="25">
        <f ca="1" t="shared" si="39"/>
      </c>
      <c r="BA16" s="25">
        <f ca="1" t="shared" si="39"/>
      </c>
      <c r="BB16" s="25">
        <f ca="1" t="shared" si="39"/>
      </c>
      <c r="BC16" s="25">
        <f ca="1" t="shared" si="39"/>
      </c>
      <c r="BD16" s="25">
        <f ca="1" t="shared" si="39"/>
      </c>
      <c r="BE16" s="25">
        <f ca="1" t="shared" si="39"/>
      </c>
      <c r="BF16" s="25">
        <f ca="1" t="shared" si="39"/>
      </c>
      <c r="BG16" s="25">
        <f ca="1" t="shared" si="39"/>
      </c>
      <c r="BH16" s="25">
        <f ca="1" t="shared" si="39"/>
      </c>
      <c r="BI16" s="25">
        <f ca="1" t="shared" si="39"/>
      </c>
      <c r="BJ16" s="25">
        <f ca="1" t="shared" si="39"/>
      </c>
      <c r="BK16" s="25">
        <f ca="1" t="shared" si="39"/>
      </c>
      <c r="BL16" s="25">
        <f ca="1" t="shared" si="39"/>
      </c>
      <c r="BM16" s="25">
        <f ca="1" t="shared" si="39"/>
      </c>
      <c r="BN16" s="25">
        <f ca="1" t="shared" si="39"/>
      </c>
      <c r="BO16" s="25">
        <f ca="1" t="shared" si="39"/>
      </c>
      <c r="BP16" s="25">
        <f ca="1" t="shared" si="39"/>
      </c>
      <c r="BQ16" s="25">
        <f ca="1" t="shared" si="39"/>
      </c>
      <c r="BR16" s="25">
        <f ca="1" t="shared" si="39"/>
      </c>
      <c r="BS16" s="25">
        <f ca="1" t="shared" si="39"/>
      </c>
      <c r="BT16" s="25">
        <f ca="1" t="shared" si="39"/>
      </c>
      <c r="BU16" s="25">
        <f ca="1" t="shared" si="39"/>
      </c>
      <c r="BV16" s="25">
        <f ca="1" t="shared" si="39"/>
      </c>
      <c r="BW16" s="25">
        <f ca="1" t="shared" si="39"/>
      </c>
      <c r="BX16" s="25">
        <f aca="true" ca="1" t="shared" si="40" ref="BX16:DG16">IF($J13&gt;0,INT(((RAND()+RAND()+RAND()+RAND()+RAND()+RAND()+RAND()+RAND()+RAND()+RAND()+RAND()-5.5)*s_2+m_2)*100)/100,"")</f>
      </c>
      <c r="BY16" s="25">
        <f ca="1" t="shared" si="40"/>
      </c>
      <c r="BZ16" s="25">
        <f ca="1" t="shared" si="40"/>
      </c>
      <c r="CA16" s="25">
        <f ca="1" t="shared" si="40"/>
      </c>
      <c r="CB16" s="25">
        <f ca="1" t="shared" si="40"/>
      </c>
      <c r="CC16" s="25">
        <f ca="1" t="shared" si="40"/>
      </c>
      <c r="CD16" s="25">
        <f ca="1" t="shared" si="40"/>
      </c>
      <c r="CE16" s="25">
        <f ca="1" t="shared" si="40"/>
      </c>
      <c r="CF16" s="25">
        <f ca="1" t="shared" si="40"/>
      </c>
      <c r="CG16" s="25">
        <f ca="1" t="shared" si="40"/>
      </c>
      <c r="CH16" s="25">
        <f ca="1" t="shared" si="40"/>
      </c>
      <c r="CI16" s="25">
        <f ca="1" t="shared" si="40"/>
      </c>
      <c r="CJ16" s="25">
        <f ca="1" t="shared" si="40"/>
      </c>
      <c r="CK16" s="25">
        <f ca="1" t="shared" si="40"/>
      </c>
      <c r="CL16" s="25">
        <f ca="1" t="shared" si="40"/>
      </c>
      <c r="CM16" s="25">
        <f ca="1" t="shared" si="40"/>
      </c>
      <c r="CN16" s="25">
        <f ca="1" t="shared" si="40"/>
      </c>
      <c r="CO16" s="25">
        <f ca="1" t="shared" si="40"/>
      </c>
      <c r="CP16" s="25">
        <f ca="1" t="shared" si="40"/>
      </c>
      <c r="CQ16" s="25">
        <f ca="1" t="shared" si="40"/>
      </c>
      <c r="CR16" s="25">
        <f ca="1" t="shared" si="40"/>
      </c>
      <c r="CS16" s="25">
        <f ca="1" t="shared" si="40"/>
      </c>
      <c r="CT16" s="25">
        <f ca="1" t="shared" si="40"/>
      </c>
      <c r="CU16" s="25">
        <f ca="1" t="shared" si="40"/>
      </c>
      <c r="CV16" s="25">
        <f ca="1" t="shared" si="40"/>
      </c>
      <c r="CW16" s="25">
        <f ca="1" t="shared" si="40"/>
      </c>
      <c r="CX16" s="25">
        <f ca="1" t="shared" si="40"/>
      </c>
      <c r="CY16" s="25">
        <f ca="1" t="shared" si="40"/>
      </c>
      <c r="CZ16" s="25">
        <f ca="1" t="shared" si="40"/>
      </c>
      <c r="DA16" s="25">
        <f ca="1" t="shared" si="40"/>
      </c>
      <c r="DB16" s="25">
        <f ca="1" t="shared" si="40"/>
      </c>
      <c r="DC16" s="25">
        <f ca="1" t="shared" si="40"/>
      </c>
      <c r="DD16" s="25">
        <f ca="1" t="shared" si="40"/>
      </c>
      <c r="DE16" s="25">
        <f ca="1" t="shared" si="40"/>
      </c>
      <c r="DF16" s="25">
        <f ca="1" t="shared" si="40"/>
      </c>
      <c r="DG16" s="25">
        <f ca="1" t="shared" si="40"/>
      </c>
    </row>
    <row r="17" spans="10:111" ht="24.75" customHeight="1">
      <c r="J17" s="21">
        <f t="shared" si="4"/>
        <v>0</v>
      </c>
      <c r="K17" s="22">
        <f ca="1" t="shared" si="0"/>
      </c>
      <c r="L17" s="25">
        <f aca="true" ca="1" t="shared" si="41" ref="L17:AQ17">IF($J14&gt;0,INT(((RAND()+RAND()+RAND()+RAND()+RAND()+RAND()+RAND()+RAND()+RAND()+RAND()+RAND()-5.5)*s_2+m_2)*100)/100,"")</f>
      </c>
      <c r="M17" s="25">
        <f ca="1" t="shared" si="41"/>
      </c>
      <c r="N17" s="25">
        <f ca="1" t="shared" si="41"/>
      </c>
      <c r="O17" s="25">
        <f ca="1" t="shared" si="41"/>
      </c>
      <c r="P17" s="25">
        <f ca="1" t="shared" si="41"/>
      </c>
      <c r="Q17" s="25">
        <f ca="1" t="shared" si="41"/>
      </c>
      <c r="R17" s="25">
        <f ca="1" t="shared" si="41"/>
      </c>
      <c r="S17" s="25">
        <f ca="1" t="shared" si="41"/>
      </c>
      <c r="T17" s="25">
        <f ca="1" t="shared" si="41"/>
      </c>
      <c r="U17" s="25">
        <f ca="1" t="shared" si="41"/>
      </c>
      <c r="V17" s="25">
        <f ca="1" t="shared" si="41"/>
      </c>
      <c r="W17" s="25">
        <f ca="1" t="shared" si="41"/>
      </c>
      <c r="X17" s="25">
        <f ca="1" t="shared" si="41"/>
      </c>
      <c r="Y17" s="25">
        <f ca="1" t="shared" si="41"/>
      </c>
      <c r="Z17" s="25">
        <f ca="1" t="shared" si="41"/>
      </c>
      <c r="AA17" s="25">
        <f ca="1" t="shared" si="41"/>
      </c>
      <c r="AB17" s="25">
        <f ca="1" t="shared" si="41"/>
      </c>
      <c r="AC17" s="25">
        <f ca="1" t="shared" si="41"/>
      </c>
      <c r="AD17" s="25">
        <f ca="1" t="shared" si="41"/>
      </c>
      <c r="AE17" s="25">
        <f ca="1" t="shared" si="41"/>
      </c>
      <c r="AF17" s="25">
        <f ca="1" t="shared" si="41"/>
      </c>
      <c r="AG17" s="25">
        <f ca="1" t="shared" si="41"/>
      </c>
      <c r="AH17" s="25">
        <f ca="1" t="shared" si="41"/>
      </c>
      <c r="AI17" s="25">
        <f ca="1" t="shared" si="41"/>
      </c>
      <c r="AJ17" s="25">
        <f ca="1" t="shared" si="41"/>
      </c>
      <c r="AK17" s="25">
        <f ca="1" t="shared" si="41"/>
      </c>
      <c r="AL17" s="25">
        <f ca="1" t="shared" si="41"/>
      </c>
      <c r="AM17" s="25">
        <f ca="1" t="shared" si="41"/>
      </c>
      <c r="AN17" s="25">
        <f ca="1" t="shared" si="41"/>
      </c>
      <c r="AO17" s="25">
        <f ca="1" t="shared" si="41"/>
      </c>
      <c r="AP17" s="25">
        <f ca="1" t="shared" si="41"/>
      </c>
      <c r="AQ17" s="25">
        <f ca="1" t="shared" si="41"/>
      </c>
      <c r="AR17" s="25">
        <f aca="true" ca="1" t="shared" si="42" ref="AR17:BW17">IF($J14&gt;0,INT(((RAND()+RAND()+RAND()+RAND()+RAND()+RAND()+RAND()+RAND()+RAND()+RAND()+RAND()-5.5)*s_2+m_2)*100)/100,"")</f>
      </c>
      <c r="AS17" s="25">
        <f ca="1" t="shared" si="42"/>
      </c>
      <c r="AT17" s="25">
        <f ca="1" t="shared" si="42"/>
      </c>
      <c r="AU17" s="25">
        <f ca="1" t="shared" si="42"/>
      </c>
      <c r="AV17" s="25">
        <f ca="1" t="shared" si="42"/>
      </c>
      <c r="AW17" s="25">
        <f ca="1" t="shared" si="42"/>
      </c>
      <c r="AX17" s="25">
        <f ca="1" t="shared" si="42"/>
      </c>
      <c r="AY17" s="25">
        <f ca="1" t="shared" si="42"/>
      </c>
      <c r="AZ17" s="25">
        <f ca="1" t="shared" si="42"/>
      </c>
      <c r="BA17" s="25">
        <f ca="1" t="shared" si="42"/>
      </c>
      <c r="BB17" s="25">
        <f ca="1" t="shared" si="42"/>
      </c>
      <c r="BC17" s="25">
        <f ca="1" t="shared" si="42"/>
      </c>
      <c r="BD17" s="25">
        <f ca="1" t="shared" si="42"/>
      </c>
      <c r="BE17" s="25">
        <f ca="1" t="shared" si="42"/>
      </c>
      <c r="BF17" s="25">
        <f ca="1" t="shared" si="42"/>
      </c>
      <c r="BG17" s="25">
        <f ca="1" t="shared" si="42"/>
      </c>
      <c r="BH17" s="25">
        <f ca="1" t="shared" si="42"/>
      </c>
      <c r="BI17" s="25">
        <f ca="1" t="shared" si="42"/>
      </c>
      <c r="BJ17" s="25">
        <f ca="1" t="shared" si="42"/>
      </c>
      <c r="BK17" s="25">
        <f ca="1" t="shared" si="42"/>
      </c>
      <c r="BL17" s="25">
        <f ca="1" t="shared" si="42"/>
      </c>
      <c r="BM17" s="25">
        <f ca="1" t="shared" si="42"/>
      </c>
      <c r="BN17" s="25">
        <f ca="1" t="shared" si="42"/>
      </c>
      <c r="BO17" s="25">
        <f ca="1" t="shared" si="42"/>
      </c>
      <c r="BP17" s="25">
        <f ca="1" t="shared" si="42"/>
      </c>
      <c r="BQ17" s="25">
        <f ca="1" t="shared" si="42"/>
      </c>
      <c r="BR17" s="25">
        <f ca="1" t="shared" si="42"/>
      </c>
      <c r="BS17" s="25">
        <f ca="1" t="shared" si="42"/>
      </c>
      <c r="BT17" s="25">
        <f ca="1" t="shared" si="42"/>
      </c>
      <c r="BU17" s="25">
        <f ca="1" t="shared" si="42"/>
      </c>
      <c r="BV17" s="25">
        <f ca="1" t="shared" si="42"/>
      </c>
      <c r="BW17" s="25">
        <f ca="1" t="shared" si="42"/>
      </c>
      <c r="BX17" s="25">
        <f aca="true" ca="1" t="shared" si="43" ref="BX17:DG17">IF($J14&gt;0,INT(((RAND()+RAND()+RAND()+RAND()+RAND()+RAND()+RAND()+RAND()+RAND()+RAND()+RAND()-5.5)*s_2+m_2)*100)/100,"")</f>
      </c>
      <c r="BY17" s="25">
        <f ca="1" t="shared" si="43"/>
      </c>
      <c r="BZ17" s="25">
        <f ca="1" t="shared" si="43"/>
      </c>
      <c r="CA17" s="25">
        <f ca="1" t="shared" si="43"/>
      </c>
      <c r="CB17" s="25">
        <f ca="1" t="shared" si="43"/>
      </c>
      <c r="CC17" s="25">
        <f ca="1" t="shared" si="43"/>
      </c>
      <c r="CD17" s="25">
        <f ca="1" t="shared" si="43"/>
      </c>
      <c r="CE17" s="25">
        <f ca="1" t="shared" si="43"/>
      </c>
      <c r="CF17" s="25">
        <f ca="1" t="shared" si="43"/>
      </c>
      <c r="CG17" s="25">
        <f ca="1" t="shared" si="43"/>
      </c>
      <c r="CH17" s="25">
        <f ca="1" t="shared" si="43"/>
      </c>
      <c r="CI17" s="25">
        <f ca="1" t="shared" si="43"/>
      </c>
      <c r="CJ17" s="25">
        <f ca="1" t="shared" si="43"/>
      </c>
      <c r="CK17" s="25">
        <f ca="1" t="shared" si="43"/>
      </c>
      <c r="CL17" s="25">
        <f ca="1" t="shared" si="43"/>
      </c>
      <c r="CM17" s="25">
        <f ca="1" t="shared" si="43"/>
      </c>
      <c r="CN17" s="25">
        <f ca="1" t="shared" si="43"/>
      </c>
      <c r="CO17" s="25">
        <f ca="1" t="shared" si="43"/>
      </c>
      <c r="CP17" s="25">
        <f ca="1" t="shared" si="43"/>
      </c>
      <c r="CQ17" s="25">
        <f ca="1" t="shared" si="43"/>
      </c>
      <c r="CR17" s="25">
        <f ca="1" t="shared" si="43"/>
      </c>
      <c r="CS17" s="25">
        <f ca="1" t="shared" si="43"/>
      </c>
      <c r="CT17" s="25">
        <f ca="1" t="shared" si="43"/>
      </c>
      <c r="CU17" s="25">
        <f ca="1" t="shared" si="43"/>
      </c>
      <c r="CV17" s="25">
        <f ca="1" t="shared" si="43"/>
      </c>
      <c r="CW17" s="25">
        <f ca="1" t="shared" si="43"/>
      </c>
      <c r="CX17" s="25">
        <f ca="1" t="shared" si="43"/>
      </c>
      <c r="CY17" s="25">
        <f ca="1" t="shared" si="43"/>
      </c>
      <c r="CZ17" s="25">
        <f ca="1" t="shared" si="43"/>
      </c>
      <c r="DA17" s="25">
        <f ca="1" t="shared" si="43"/>
      </c>
      <c r="DB17" s="25">
        <f ca="1" t="shared" si="43"/>
      </c>
      <c r="DC17" s="25">
        <f ca="1" t="shared" si="43"/>
      </c>
      <c r="DD17" s="25">
        <f ca="1" t="shared" si="43"/>
      </c>
      <c r="DE17" s="25">
        <f ca="1" t="shared" si="43"/>
      </c>
      <c r="DF17" s="25">
        <f ca="1" t="shared" si="43"/>
      </c>
      <c r="DG17" s="25">
        <f ca="1" t="shared" si="43"/>
      </c>
    </row>
    <row r="18" spans="7:111" ht="24.75" customHeight="1">
      <c r="G18" s="21"/>
      <c r="H18" s="27"/>
      <c r="J18" s="21">
        <f t="shared" si="4"/>
        <v>0</v>
      </c>
      <c r="K18" s="22">
        <f ca="1" t="shared" si="0"/>
      </c>
      <c r="L18" s="25">
        <f aca="true" ca="1" t="shared" si="44" ref="L18:AQ18">IF($J15&gt;0,INT(((RAND()+RAND()+RAND()+RAND()+RAND()+RAND()+RAND()+RAND()+RAND()+RAND()+RAND()-5.5)*s_2+m_2)*100)/100,"")</f>
      </c>
      <c r="M18" s="25">
        <f ca="1" t="shared" si="44"/>
      </c>
      <c r="N18" s="25">
        <f ca="1" t="shared" si="44"/>
      </c>
      <c r="O18" s="25">
        <f ca="1" t="shared" si="44"/>
      </c>
      <c r="P18" s="25">
        <f ca="1" t="shared" si="44"/>
      </c>
      <c r="Q18" s="25">
        <f ca="1" t="shared" si="44"/>
      </c>
      <c r="R18" s="25">
        <f ca="1" t="shared" si="44"/>
      </c>
      <c r="S18" s="25">
        <f ca="1" t="shared" si="44"/>
      </c>
      <c r="T18" s="25">
        <f ca="1" t="shared" si="44"/>
      </c>
      <c r="U18" s="25">
        <f ca="1" t="shared" si="44"/>
      </c>
      <c r="V18" s="25">
        <f ca="1" t="shared" si="44"/>
      </c>
      <c r="W18" s="25">
        <f ca="1" t="shared" si="44"/>
      </c>
      <c r="X18" s="25">
        <f ca="1" t="shared" si="44"/>
      </c>
      <c r="Y18" s="25">
        <f ca="1" t="shared" si="44"/>
      </c>
      <c r="Z18" s="25">
        <f ca="1" t="shared" si="44"/>
      </c>
      <c r="AA18" s="25">
        <f ca="1" t="shared" si="44"/>
      </c>
      <c r="AB18" s="25">
        <f ca="1" t="shared" si="44"/>
      </c>
      <c r="AC18" s="25">
        <f ca="1" t="shared" si="44"/>
      </c>
      <c r="AD18" s="25">
        <f ca="1" t="shared" si="44"/>
      </c>
      <c r="AE18" s="25">
        <f ca="1" t="shared" si="44"/>
      </c>
      <c r="AF18" s="25">
        <f ca="1" t="shared" si="44"/>
      </c>
      <c r="AG18" s="25">
        <f ca="1" t="shared" si="44"/>
      </c>
      <c r="AH18" s="25">
        <f ca="1" t="shared" si="44"/>
      </c>
      <c r="AI18" s="25">
        <f ca="1" t="shared" si="44"/>
      </c>
      <c r="AJ18" s="25">
        <f ca="1" t="shared" si="44"/>
      </c>
      <c r="AK18" s="25">
        <f ca="1" t="shared" si="44"/>
      </c>
      <c r="AL18" s="25">
        <f ca="1" t="shared" si="44"/>
      </c>
      <c r="AM18" s="25">
        <f ca="1" t="shared" si="44"/>
      </c>
      <c r="AN18" s="25">
        <f ca="1" t="shared" si="44"/>
      </c>
      <c r="AO18" s="25">
        <f ca="1" t="shared" si="44"/>
      </c>
      <c r="AP18" s="25">
        <f ca="1" t="shared" si="44"/>
      </c>
      <c r="AQ18" s="25">
        <f ca="1" t="shared" si="44"/>
      </c>
      <c r="AR18" s="25">
        <f aca="true" ca="1" t="shared" si="45" ref="AR18:BW18">IF($J15&gt;0,INT(((RAND()+RAND()+RAND()+RAND()+RAND()+RAND()+RAND()+RAND()+RAND()+RAND()+RAND()-5.5)*s_2+m_2)*100)/100,"")</f>
      </c>
      <c r="AS18" s="25">
        <f ca="1" t="shared" si="45"/>
      </c>
      <c r="AT18" s="25">
        <f ca="1" t="shared" si="45"/>
      </c>
      <c r="AU18" s="25">
        <f ca="1" t="shared" si="45"/>
      </c>
      <c r="AV18" s="25">
        <f ca="1" t="shared" si="45"/>
      </c>
      <c r="AW18" s="25">
        <f ca="1" t="shared" si="45"/>
      </c>
      <c r="AX18" s="25">
        <f ca="1" t="shared" si="45"/>
      </c>
      <c r="AY18" s="25">
        <f ca="1" t="shared" si="45"/>
      </c>
      <c r="AZ18" s="25">
        <f ca="1" t="shared" si="45"/>
      </c>
      <c r="BA18" s="25">
        <f ca="1" t="shared" si="45"/>
      </c>
      <c r="BB18" s="25">
        <f ca="1" t="shared" si="45"/>
      </c>
      <c r="BC18" s="25">
        <f ca="1" t="shared" si="45"/>
      </c>
      <c r="BD18" s="25">
        <f ca="1" t="shared" si="45"/>
      </c>
      <c r="BE18" s="25">
        <f ca="1" t="shared" si="45"/>
      </c>
      <c r="BF18" s="25">
        <f ca="1" t="shared" si="45"/>
      </c>
      <c r="BG18" s="25">
        <f ca="1" t="shared" si="45"/>
      </c>
      <c r="BH18" s="25">
        <f ca="1" t="shared" si="45"/>
      </c>
      <c r="BI18" s="25">
        <f ca="1" t="shared" si="45"/>
      </c>
      <c r="BJ18" s="25">
        <f ca="1" t="shared" si="45"/>
      </c>
      <c r="BK18" s="25">
        <f ca="1" t="shared" si="45"/>
      </c>
      <c r="BL18" s="25">
        <f ca="1" t="shared" si="45"/>
      </c>
      <c r="BM18" s="25">
        <f ca="1" t="shared" si="45"/>
      </c>
      <c r="BN18" s="25">
        <f ca="1" t="shared" si="45"/>
      </c>
      <c r="BO18" s="25">
        <f ca="1" t="shared" si="45"/>
      </c>
      <c r="BP18" s="25">
        <f ca="1" t="shared" si="45"/>
      </c>
      <c r="BQ18" s="25">
        <f ca="1" t="shared" si="45"/>
      </c>
      <c r="BR18" s="25">
        <f ca="1" t="shared" si="45"/>
      </c>
      <c r="BS18" s="25">
        <f ca="1" t="shared" si="45"/>
      </c>
      <c r="BT18" s="25">
        <f ca="1" t="shared" si="45"/>
      </c>
      <c r="BU18" s="25">
        <f ca="1" t="shared" si="45"/>
      </c>
      <c r="BV18" s="25">
        <f ca="1" t="shared" si="45"/>
      </c>
      <c r="BW18" s="25">
        <f ca="1" t="shared" si="45"/>
      </c>
      <c r="BX18" s="25">
        <f aca="true" ca="1" t="shared" si="46" ref="BX18:DG18">IF($J15&gt;0,INT(((RAND()+RAND()+RAND()+RAND()+RAND()+RAND()+RAND()+RAND()+RAND()+RAND()+RAND()-5.5)*s_2+m_2)*100)/100,"")</f>
      </c>
      <c r="BY18" s="25">
        <f ca="1" t="shared" si="46"/>
      </c>
      <c r="BZ18" s="25">
        <f ca="1" t="shared" si="46"/>
      </c>
      <c r="CA18" s="25">
        <f ca="1" t="shared" si="46"/>
      </c>
      <c r="CB18" s="25">
        <f ca="1" t="shared" si="46"/>
      </c>
      <c r="CC18" s="25">
        <f ca="1" t="shared" si="46"/>
      </c>
      <c r="CD18" s="25">
        <f ca="1" t="shared" si="46"/>
      </c>
      <c r="CE18" s="25">
        <f ca="1" t="shared" si="46"/>
      </c>
      <c r="CF18" s="25">
        <f ca="1" t="shared" si="46"/>
      </c>
      <c r="CG18" s="25">
        <f ca="1" t="shared" si="46"/>
      </c>
      <c r="CH18" s="25">
        <f ca="1" t="shared" si="46"/>
      </c>
      <c r="CI18" s="25">
        <f ca="1" t="shared" si="46"/>
      </c>
      <c r="CJ18" s="25">
        <f ca="1" t="shared" si="46"/>
      </c>
      <c r="CK18" s="25">
        <f ca="1" t="shared" si="46"/>
      </c>
      <c r="CL18" s="25">
        <f ca="1" t="shared" si="46"/>
      </c>
      <c r="CM18" s="25">
        <f ca="1" t="shared" si="46"/>
      </c>
      <c r="CN18" s="25">
        <f ca="1" t="shared" si="46"/>
      </c>
      <c r="CO18" s="25">
        <f ca="1" t="shared" si="46"/>
      </c>
      <c r="CP18" s="25">
        <f ca="1" t="shared" si="46"/>
      </c>
      <c r="CQ18" s="25">
        <f ca="1" t="shared" si="46"/>
      </c>
      <c r="CR18" s="25">
        <f ca="1" t="shared" si="46"/>
      </c>
      <c r="CS18" s="25">
        <f ca="1" t="shared" si="46"/>
      </c>
      <c r="CT18" s="25">
        <f ca="1" t="shared" si="46"/>
      </c>
      <c r="CU18" s="25">
        <f ca="1" t="shared" si="46"/>
      </c>
      <c r="CV18" s="25">
        <f ca="1" t="shared" si="46"/>
      </c>
      <c r="CW18" s="25">
        <f ca="1" t="shared" si="46"/>
      </c>
      <c r="CX18" s="25">
        <f ca="1" t="shared" si="46"/>
      </c>
      <c r="CY18" s="25">
        <f ca="1" t="shared" si="46"/>
      </c>
      <c r="CZ18" s="25">
        <f ca="1" t="shared" si="46"/>
      </c>
      <c r="DA18" s="25">
        <f ca="1" t="shared" si="46"/>
      </c>
      <c r="DB18" s="25">
        <f ca="1" t="shared" si="46"/>
      </c>
      <c r="DC18" s="25">
        <f ca="1" t="shared" si="46"/>
      </c>
      <c r="DD18" s="25">
        <f ca="1" t="shared" si="46"/>
      </c>
      <c r="DE18" s="25">
        <f ca="1" t="shared" si="46"/>
      </c>
      <c r="DF18" s="25">
        <f ca="1" t="shared" si="46"/>
      </c>
      <c r="DG18" s="25">
        <f ca="1" t="shared" si="46"/>
      </c>
    </row>
    <row r="19" spans="3:116" s="17" customFormat="1" ht="30.75" customHeight="1">
      <c r="C19" s="28" t="s">
        <v>34</v>
      </c>
      <c r="D19" s="28" t="s">
        <v>35</v>
      </c>
      <c r="E19" s="28" t="s">
        <v>36</v>
      </c>
      <c r="G19" s="17" t="s">
        <v>37</v>
      </c>
      <c r="I19" s="11"/>
      <c r="J19" s="21">
        <f t="shared" si="4"/>
        <v>0</v>
      </c>
      <c r="K19" s="22">
        <f ca="1" t="shared" si="0"/>
      </c>
      <c r="L19" s="29">
        <f aca="true" ca="1" t="shared" si="47" ref="L19:AQ19">IF($J16&gt;0,INT(((RAND()+RAND()+RAND()+RAND()+RAND()+RAND()+RAND()+RAND()+RAND()+RAND()+RAND()-5.5)*s_2+m_2)*100)/100,"")</f>
      </c>
      <c r="M19" s="29">
        <f ca="1" t="shared" si="47"/>
      </c>
      <c r="N19" s="29">
        <f ca="1" t="shared" si="47"/>
      </c>
      <c r="O19" s="29">
        <f ca="1" t="shared" si="47"/>
      </c>
      <c r="P19" s="29">
        <f ca="1" t="shared" si="47"/>
      </c>
      <c r="Q19" s="29">
        <f ca="1" t="shared" si="47"/>
      </c>
      <c r="R19" s="29">
        <f ca="1" t="shared" si="47"/>
      </c>
      <c r="S19" s="29">
        <f ca="1" t="shared" si="47"/>
      </c>
      <c r="T19" s="29">
        <f ca="1" t="shared" si="47"/>
      </c>
      <c r="U19" s="29">
        <f ca="1" t="shared" si="47"/>
      </c>
      <c r="V19" s="29">
        <f ca="1" t="shared" si="47"/>
      </c>
      <c r="W19" s="29">
        <f ca="1" t="shared" si="47"/>
      </c>
      <c r="X19" s="29">
        <f ca="1" t="shared" si="47"/>
      </c>
      <c r="Y19" s="29">
        <f ca="1" t="shared" si="47"/>
      </c>
      <c r="Z19" s="29">
        <f ca="1" t="shared" si="47"/>
      </c>
      <c r="AA19" s="29">
        <f ca="1" t="shared" si="47"/>
      </c>
      <c r="AB19" s="29">
        <f ca="1" t="shared" si="47"/>
      </c>
      <c r="AC19" s="29">
        <f ca="1" t="shared" si="47"/>
      </c>
      <c r="AD19" s="29">
        <f ca="1" t="shared" si="47"/>
      </c>
      <c r="AE19" s="29">
        <f ca="1" t="shared" si="47"/>
      </c>
      <c r="AF19" s="29">
        <f ca="1" t="shared" si="47"/>
      </c>
      <c r="AG19" s="29">
        <f ca="1" t="shared" si="47"/>
      </c>
      <c r="AH19" s="29">
        <f ca="1" t="shared" si="47"/>
      </c>
      <c r="AI19" s="29">
        <f ca="1" t="shared" si="47"/>
      </c>
      <c r="AJ19" s="29">
        <f ca="1" t="shared" si="47"/>
      </c>
      <c r="AK19" s="29">
        <f ca="1" t="shared" si="47"/>
      </c>
      <c r="AL19" s="29">
        <f ca="1" t="shared" si="47"/>
      </c>
      <c r="AM19" s="29">
        <f ca="1" t="shared" si="47"/>
      </c>
      <c r="AN19" s="29">
        <f ca="1" t="shared" si="47"/>
      </c>
      <c r="AO19" s="29">
        <f ca="1" t="shared" si="47"/>
      </c>
      <c r="AP19" s="29">
        <f ca="1" t="shared" si="47"/>
      </c>
      <c r="AQ19" s="29">
        <f ca="1" t="shared" si="47"/>
      </c>
      <c r="AR19" s="29">
        <f aca="true" ca="1" t="shared" si="48" ref="AR19:BW19">IF($J16&gt;0,INT(((RAND()+RAND()+RAND()+RAND()+RAND()+RAND()+RAND()+RAND()+RAND()+RAND()+RAND()-5.5)*s_2+m_2)*100)/100,"")</f>
      </c>
      <c r="AS19" s="29">
        <f ca="1" t="shared" si="48"/>
      </c>
      <c r="AT19" s="29">
        <f ca="1" t="shared" si="48"/>
      </c>
      <c r="AU19" s="29">
        <f ca="1" t="shared" si="48"/>
      </c>
      <c r="AV19" s="29">
        <f ca="1" t="shared" si="48"/>
      </c>
      <c r="AW19" s="29">
        <f ca="1" t="shared" si="48"/>
      </c>
      <c r="AX19" s="29">
        <f ca="1" t="shared" si="48"/>
      </c>
      <c r="AY19" s="29">
        <f ca="1" t="shared" si="48"/>
      </c>
      <c r="AZ19" s="29">
        <f ca="1" t="shared" si="48"/>
      </c>
      <c r="BA19" s="29">
        <f ca="1" t="shared" si="48"/>
      </c>
      <c r="BB19" s="29">
        <f ca="1" t="shared" si="48"/>
      </c>
      <c r="BC19" s="29">
        <f ca="1" t="shared" si="48"/>
      </c>
      <c r="BD19" s="29">
        <f ca="1" t="shared" si="48"/>
      </c>
      <c r="BE19" s="29">
        <f ca="1" t="shared" si="48"/>
      </c>
      <c r="BF19" s="29">
        <f ca="1" t="shared" si="48"/>
      </c>
      <c r="BG19" s="29">
        <f ca="1" t="shared" si="48"/>
      </c>
      <c r="BH19" s="29">
        <f ca="1" t="shared" si="48"/>
      </c>
      <c r="BI19" s="29">
        <f ca="1" t="shared" si="48"/>
      </c>
      <c r="BJ19" s="29">
        <f ca="1" t="shared" si="48"/>
      </c>
      <c r="BK19" s="29">
        <f ca="1" t="shared" si="48"/>
      </c>
      <c r="BL19" s="29">
        <f ca="1" t="shared" si="48"/>
      </c>
      <c r="BM19" s="29">
        <f ca="1" t="shared" si="48"/>
      </c>
      <c r="BN19" s="29">
        <f ca="1" t="shared" si="48"/>
      </c>
      <c r="BO19" s="29">
        <f ca="1" t="shared" si="48"/>
      </c>
      <c r="BP19" s="29">
        <f ca="1" t="shared" si="48"/>
      </c>
      <c r="BQ19" s="29">
        <f ca="1" t="shared" si="48"/>
      </c>
      <c r="BR19" s="29">
        <f ca="1" t="shared" si="48"/>
      </c>
      <c r="BS19" s="29">
        <f ca="1" t="shared" si="48"/>
      </c>
      <c r="BT19" s="29">
        <f ca="1" t="shared" si="48"/>
      </c>
      <c r="BU19" s="29">
        <f ca="1" t="shared" si="48"/>
      </c>
      <c r="BV19" s="29">
        <f ca="1" t="shared" si="48"/>
      </c>
      <c r="BW19" s="29">
        <f ca="1" t="shared" si="48"/>
      </c>
      <c r="BX19" s="29">
        <f aca="true" ca="1" t="shared" si="49" ref="BX19:DG19">IF($J16&gt;0,INT(((RAND()+RAND()+RAND()+RAND()+RAND()+RAND()+RAND()+RAND()+RAND()+RAND()+RAND()-5.5)*s_2+m_2)*100)/100,"")</f>
      </c>
      <c r="BY19" s="29">
        <f ca="1" t="shared" si="49"/>
      </c>
      <c r="BZ19" s="29">
        <f ca="1" t="shared" si="49"/>
      </c>
      <c r="CA19" s="29">
        <f ca="1" t="shared" si="49"/>
      </c>
      <c r="CB19" s="29">
        <f ca="1" t="shared" si="49"/>
      </c>
      <c r="CC19" s="29">
        <f ca="1" t="shared" si="49"/>
      </c>
      <c r="CD19" s="29">
        <f ca="1" t="shared" si="49"/>
      </c>
      <c r="CE19" s="29">
        <f ca="1" t="shared" si="49"/>
      </c>
      <c r="CF19" s="29">
        <f ca="1" t="shared" si="49"/>
      </c>
      <c r="CG19" s="29">
        <f ca="1" t="shared" si="49"/>
      </c>
      <c r="CH19" s="29">
        <f ca="1" t="shared" si="49"/>
      </c>
      <c r="CI19" s="29">
        <f ca="1" t="shared" si="49"/>
      </c>
      <c r="CJ19" s="29">
        <f ca="1" t="shared" si="49"/>
      </c>
      <c r="CK19" s="29">
        <f ca="1" t="shared" si="49"/>
      </c>
      <c r="CL19" s="29">
        <f ca="1" t="shared" si="49"/>
      </c>
      <c r="CM19" s="29">
        <f ca="1" t="shared" si="49"/>
      </c>
      <c r="CN19" s="29">
        <f ca="1" t="shared" si="49"/>
      </c>
      <c r="CO19" s="29">
        <f ca="1" t="shared" si="49"/>
      </c>
      <c r="CP19" s="29">
        <f ca="1" t="shared" si="49"/>
      </c>
      <c r="CQ19" s="29">
        <f ca="1" t="shared" si="49"/>
      </c>
      <c r="CR19" s="29">
        <f ca="1" t="shared" si="49"/>
      </c>
      <c r="CS19" s="29">
        <f ca="1" t="shared" si="49"/>
      </c>
      <c r="CT19" s="29">
        <f ca="1" t="shared" si="49"/>
      </c>
      <c r="CU19" s="29">
        <f ca="1" t="shared" si="49"/>
      </c>
      <c r="CV19" s="29">
        <f ca="1" t="shared" si="49"/>
      </c>
      <c r="CW19" s="29">
        <f ca="1" t="shared" si="49"/>
      </c>
      <c r="CX19" s="29">
        <f ca="1" t="shared" si="49"/>
      </c>
      <c r="CY19" s="29">
        <f ca="1" t="shared" si="49"/>
      </c>
      <c r="CZ19" s="29">
        <f ca="1" t="shared" si="49"/>
      </c>
      <c r="DA19" s="29">
        <f ca="1" t="shared" si="49"/>
      </c>
      <c r="DB19" s="29">
        <f ca="1" t="shared" si="49"/>
      </c>
      <c r="DC19" s="29">
        <f ca="1" t="shared" si="49"/>
      </c>
      <c r="DD19" s="29">
        <f ca="1" t="shared" si="49"/>
      </c>
      <c r="DE19" s="29">
        <f ca="1" t="shared" si="49"/>
      </c>
      <c r="DF19" s="29">
        <f ca="1" t="shared" si="49"/>
      </c>
      <c r="DG19" s="29">
        <f ca="1" t="shared" si="49"/>
      </c>
      <c r="DH19" s="30"/>
      <c r="DI19" s="30"/>
      <c r="DJ19" s="30"/>
      <c r="DK19" s="30"/>
      <c r="DL19" s="30"/>
    </row>
    <row r="20" spans="2:111" ht="39" customHeight="1">
      <c r="B20" s="31" t="s">
        <v>38</v>
      </c>
      <c r="C20" s="32">
        <v>120</v>
      </c>
      <c r="D20" s="32">
        <v>131</v>
      </c>
      <c r="E20" s="33">
        <v>0.99</v>
      </c>
      <c r="F20" s="34" t="str">
        <f>IF(mm_2=m_2,"1-a","b")</f>
        <v>b</v>
      </c>
      <c r="G20" s="35" t="s">
        <v>39</v>
      </c>
      <c r="H20" s="36">
        <f>1-H21</f>
        <v>0.65</v>
      </c>
      <c r="I20" s="37"/>
      <c r="J20" s="21">
        <f t="shared" si="4"/>
        <v>0</v>
      </c>
      <c r="K20" s="22">
        <f ca="1" t="shared" si="0"/>
      </c>
      <c r="L20" s="25">
        <f aca="true" ca="1" t="shared" si="50" ref="L20:AQ20">IF($J17&gt;0,INT(((RAND()+RAND()+RAND()+RAND()+RAND()+RAND()+RAND()+RAND()+RAND()+RAND()+RAND()-5.5)*s_2+m_2)*100)/100,"")</f>
      </c>
      <c r="M20" s="25">
        <f ca="1" t="shared" si="50"/>
      </c>
      <c r="N20" s="25">
        <f ca="1" t="shared" si="50"/>
      </c>
      <c r="O20" s="25">
        <f ca="1" t="shared" si="50"/>
      </c>
      <c r="P20" s="25">
        <f ca="1" t="shared" si="50"/>
      </c>
      <c r="Q20" s="25">
        <f ca="1" t="shared" si="50"/>
      </c>
      <c r="R20" s="25">
        <f ca="1" t="shared" si="50"/>
      </c>
      <c r="S20" s="25">
        <f ca="1" t="shared" si="50"/>
      </c>
      <c r="T20" s="25">
        <f ca="1" t="shared" si="50"/>
      </c>
      <c r="U20" s="25">
        <f ca="1" t="shared" si="50"/>
      </c>
      <c r="V20" s="25">
        <f ca="1" t="shared" si="50"/>
      </c>
      <c r="W20" s="25">
        <f ca="1" t="shared" si="50"/>
      </c>
      <c r="X20" s="25">
        <f ca="1" t="shared" si="50"/>
      </c>
      <c r="Y20" s="25">
        <f ca="1" t="shared" si="50"/>
      </c>
      <c r="Z20" s="25">
        <f ca="1" t="shared" si="50"/>
      </c>
      <c r="AA20" s="25">
        <f ca="1" t="shared" si="50"/>
      </c>
      <c r="AB20" s="25">
        <f ca="1" t="shared" si="50"/>
      </c>
      <c r="AC20" s="25">
        <f ca="1" t="shared" si="50"/>
      </c>
      <c r="AD20" s="25">
        <f ca="1" t="shared" si="50"/>
      </c>
      <c r="AE20" s="25">
        <f ca="1" t="shared" si="50"/>
      </c>
      <c r="AF20" s="25">
        <f ca="1" t="shared" si="50"/>
      </c>
      <c r="AG20" s="25">
        <f ca="1" t="shared" si="50"/>
      </c>
      <c r="AH20" s="25">
        <f ca="1" t="shared" si="50"/>
      </c>
      <c r="AI20" s="25">
        <f ca="1" t="shared" si="50"/>
      </c>
      <c r="AJ20" s="25">
        <f ca="1" t="shared" si="50"/>
      </c>
      <c r="AK20" s="25">
        <f ca="1" t="shared" si="50"/>
      </c>
      <c r="AL20" s="25">
        <f ca="1" t="shared" si="50"/>
      </c>
      <c r="AM20" s="25">
        <f ca="1" t="shared" si="50"/>
      </c>
      <c r="AN20" s="25">
        <f ca="1" t="shared" si="50"/>
      </c>
      <c r="AO20" s="25">
        <f ca="1" t="shared" si="50"/>
      </c>
      <c r="AP20" s="25">
        <f ca="1" t="shared" si="50"/>
      </c>
      <c r="AQ20" s="25">
        <f ca="1" t="shared" si="50"/>
      </c>
      <c r="AR20" s="25">
        <f aca="true" ca="1" t="shared" si="51" ref="AR20:BW20">IF($J17&gt;0,INT(((RAND()+RAND()+RAND()+RAND()+RAND()+RAND()+RAND()+RAND()+RAND()+RAND()+RAND()-5.5)*s_2+m_2)*100)/100,"")</f>
      </c>
      <c r="AS20" s="25">
        <f ca="1" t="shared" si="51"/>
      </c>
      <c r="AT20" s="25">
        <f ca="1" t="shared" si="51"/>
      </c>
      <c r="AU20" s="25">
        <f ca="1" t="shared" si="51"/>
      </c>
      <c r="AV20" s="25">
        <f ca="1" t="shared" si="51"/>
      </c>
      <c r="AW20" s="25">
        <f ca="1" t="shared" si="51"/>
      </c>
      <c r="AX20" s="25">
        <f ca="1" t="shared" si="51"/>
      </c>
      <c r="AY20" s="25">
        <f ca="1" t="shared" si="51"/>
      </c>
      <c r="AZ20" s="25">
        <f ca="1" t="shared" si="51"/>
      </c>
      <c r="BA20" s="25">
        <f ca="1" t="shared" si="51"/>
      </c>
      <c r="BB20" s="25">
        <f ca="1" t="shared" si="51"/>
      </c>
      <c r="BC20" s="25">
        <f ca="1" t="shared" si="51"/>
      </c>
      <c r="BD20" s="25">
        <f ca="1" t="shared" si="51"/>
      </c>
      <c r="BE20" s="25">
        <f ca="1" t="shared" si="51"/>
      </c>
      <c r="BF20" s="25">
        <f ca="1" t="shared" si="51"/>
      </c>
      <c r="BG20" s="25">
        <f ca="1" t="shared" si="51"/>
      </c>
      <c r="BH20" s="25">
        <f ca="1" t="shared" si="51"/>
      </c>
      <c r="BI20" s="25">
        <f ca="1" t="shared" si="51"/>
      </c>
      <c r="BJ20" s="25">
        <f ca="1" t="shared" si="51"/>
      </c>
      <c r="BK20" s="25">
        <f ca="1" t="shared" si="51"/>
      </c>
      <c r="BL20" s="25">
        <f ca="1" t="shared" si="51"/>
      </c>
      <c r="BM20" s="25">
        <f ca="1" t="shared" si="51"/>
      </c>
      <c r="BN20" s="25">
        <f ca="1" t="shared" si="51"/>
      </c>
      <c r="BO20" s="25">
        <f ca="1" t="shared" si="51"/>
      </c>
      <c r="BP20" s="25">
        <f ca="1" t="shared" si="51"/>
      </c>
      <c r="BQ20" s="25">
        <f ca="1" t="shared" si="51"/>
      </c>
      <c r="BR20" s="25">
        <f ca="1" t="shared" si="51"/>
      </c>
      <c r="BS20" s="25">
        <f ca="1" t="shared" si="51"/>
      </c>
      <c r="BT20" s="25">
        <f ca="1" t="shared" si="51"/>
      </c>
      <c r="BU20" s="25">
        <f ca="1" t="shared" si="51"/>
      </c>
      <c r="BV20" s="25">
        <f ca="1" t="shared" si="51"/>
      </c>
      <c r="BW20" s="25">
        <f ca="1" t="shared" si="51"/>
      </c>
      <c r="BX20" s="25">
        <f aca="true" ca="1" t="shared" si="52" ref="BX20:DG20">IF($J17&gt;0,INT(((RAND()+RAND()+RAND()+RAND()+RAND()+RAND()+RAND()+RAND()+RAND()+RAND()+RAND()-5.5)*s_2+m_2)*100)/100,"")</f>
      </c>
      <c r="BY20" s="25">
        <f ca="1" t="shared" si="52"/>
      </c>
      <c r="BZ20" s="25">
        <f ca="1" t="shared" si="52"/>
      </c>
      <c r="CA20" s="25">
        <f ca="1" t="shared" si="52"/>
      </c>
      <c r="CB20" s="25">
        <f ca="1" t="shared" si="52"/>
      </c>
      <c r="CC20" s="25">
        <f ca="1" t="shared" si="52"/>
      </c>
      <c r="CD20" s="25">
        <f ca="1" t="shared" si="52"/>
      </c>
      <c r="CE20" s="25">
        <f ca="1" t="shared" si="52"/>
      </c>
      <c r="CF20" s="25">
        <f ca="1" t="shared" si="52"/>
      </c>
      <c r="CG20" s="25">
        <f ca="1" t="shared" si="52"/>
      </c>
      <c r="CH20" s="25">
        <f ca="1" t="shared" si="52"/>
      </c>
      <c r="CI20" s="25">
        <f ca="1" t="shared" si="52"/>
      </c>
      <c r="CJ20" s="25">
        <f ca="1" t="shared" si="52"/>
      </c>
      <c r="CK20" s="25">
        <f ca="1" t="shared" si="52"/>
      </c>
      <c r="CL20" s="25">
        <f ca="1" t="shared" si="52"/>
      </c>
      <c r="CM20" s="25">
        <f ca="1" t="shared" si="52"/>
      </c>
      <c r="CN20" s="25">
        <f ca="1" t="shared" si="52"/>
      </c>
      <c r="CO20" s="25">
        <f ca="1" t="shared" si="52"/>
      </c>
      <c r="CP20" s="25">
        <f ca="1" t="shared" si="52"/>
      </c>
      <c r="CQ20" s="25">
        <f ca="1" t="shared" si="52"/>
      </c>
      <c r="CR20" s="25">
        <f ca="1" t="shared" si="52"/>
      </c>
      <c r="CS20" s="25">
        <f ca="1" t="shared" si="52"/>
      </c>
      <c r="CT20" s="25">
        <f ca="1" t="shared" si="52"/>
      </c>
      <c r="CU20" s="25">
        <f ca="1" t="shared" si="52"/>
      </c>
      <c r="CV20" s="25">
        <f ca="1" t="shared" si="52"/>
      </c>
      <c r="CW20" s="25">
        <f ca="1" t="shared" si="52"/>
      </c>
      <c r="CX20" s="25">
        <f ca="1" t="shared" si="52"/>
      </c>
      <c r="CY20" s="25">
        <f ca="1" t="shared" si="52"/>
      </c>
      <c r="CZ20" s="25">
        <f ca="1" t="shared" si="52"/>
      </c>
      <c r="DA20" s="25">
        <f ca="1" t="shared" si="52"/>
      </c>
      <c r="DB20" s="25">
        <f ca="1" t="shared" si="52"/>
      </c>
      <c r="DC20" s="25">
        <f ca="1" t="shared" si="52"/>
      </c>
      <c r="DD20" s="25">
        <f ca="1" t="shared" si="52"/>
      </c>
      <c r="DE20" s="25">
        <f ca="1" t="shared" si="52"/>
      </c>
      <c r="DF20" s="25">
        <f ca="1" t="shared" si="52"/>
      </c>
      <c r="DG20" s="25">
        <f ca="1" t="shared" si="52"/>
      </c>
    </row>
    <row r="21" spans="2:111" ht="36" customHeight="1">
      <c r="B21" s="31" t="s">
        <v>40</v>
      </c>
      <c r="C21" s="32">
        <v>15</v>
      </c>
      <c r="D21" s="32">
        <v>15</v>
      </c>
      <c r="E21" s="38">
        <f>1-E20</f>
        <v>0.010000000000000009</v>
      </c>
      <c r="F21" s="34" t="str">
        <f>IF(mm_2=m_2,"a","1-b")</f>
        <v>1-b</v>
      </c>
      <c r="G21" s="39" t="s">
        <v>41</v>
      </c>
      <c r="H21" s="36">
        <f>SUM(L3:DG3)/100</f>
        <v>0.35</v>
      </c>
      <c r="I21" s="37"/>
      <c r="J21" s="21">
        <f t="shared" si="4"/>
        <v>0</v>
      </c>
      <c r="K21" s="22">
        <f ca="1" t="shared" si="0"/>
      </c>
      <c r="L21" s="25">
        <f aca="true" ca="1" t="shared" si="53" ref="L21:AQ21">IF($J18&gt;0,INT(((RAND()+RAND()+RAND()+RAND()+RAND()+RAND()+RAND()+RAND()+RAND()+RAND()+RAND()-5.5)*s_2+m_2)*100)/100,"")</f>
      </c>
      <c r="M21" s="25">
        <f ca="1" t="shared" si="53"/>
      </c>
      <c r="N21" s="25">
        <f ca="1" t="shared" si="53"/>
      </c>
      <c r="O21" s="25">
        <f ca="1" t="shared" si="53"/>
      </c>
      <c r="P21" s="25">
        <f ca="1" t="shared" si="53"/>
      </c>
      <c r="Q21" s="25">
        <f ca="1" t="shared" si="53"/>
      </c>
      <c r="R21" s="25">
        <f ca="1" t="shared" si="53"/>
      </c>
      <c r="S21" s="25">
        <f ca="1" t="shared" si="53"/>
      </c>
      <c r="T21" s="25">
        <f ca="1" t="shared" si="53"/>
      </c>
      <c r="U21" s="25">
        <f ca="1" t="shared" si="53"/>
      </c>
      <c r="V21" s="25">
        <f ca="1" t="shared" si="53"/>
      </c>
      <c r="W21" s="25">
        <f ca="1" t="shared" si="53"/>
      </c>
      <c r="X21" s="25">
        <f ca="1" t="shared" si="53"/>
      </c>
      <c r="Y21" s="25">
        <f ca="1" t="shared" si="53"/>
      </c>
      <c r="Z21" s="25">
        <f ca="1" t="shared" si="53"/>
      </c>
      <c r="AA21" s="25">
        <f ca="1" t="shared" si="53"/>
      </c>
      <c r="AB21" s="25">
        <f ca="1" t="shared" si="53"/>
      </c>
      <c r="AC21" s="25">
        <f ca="1" t="shared" si="53"/>
      </c>
      <c r="AD21" s="25">
        <f ca="1" t="shared" si="53"/>
      </c>
      <c r="AE21" s="25">
        <f ca="1" t="shared" si="53"/>
      </c>
      <c r="AF21" s="25">
        <f ca="1" t="shared" si="53"/>
      </c>
      <c r="AG21" s="25">
        <f ca="1" t="shared" si="53"/>
      </c>
      <c r="AH21" s="25">
        <f ca="1" t="shared" si="53"/>
      </c>
      <c r="AI21" s="25">
        <f ca="1" t="shared" si="53"/>
      </c>
      <c r="AJ21" s="25">
        <f ca="1" t="shared" si="53"/>
      </c>
      <c r="AK21" s="25">
        <f ca="1" t="shared" si="53"/>
      </c>
      <c r="AL21" s="25">
        <f ca="1" t="shared" si="53"/>
      </c>
      <c r="AM21" s="25">
        <f ca="1" t="shared" si="53"/>
      </c>
      <c r="AN21" s="25">
        <f ca="1" t="shared" si="53"/>
      </c>
      <c r="AO21" s="25">
        <f ca="1" t="shared" si="53"/>
      </c>
      <c r="AP21" s="25">
        <f ca="1" t="shared" si="53"/>
      </c>
      <c r="AQ21" s="25">
        <f ca="1" t="shared" si="53"/>
      </c>
      <c r="AR21" s="25">
        <f aca="true" ca="1" t="shared" si="54" ref="AR21:BW21">IF($J18&gt;0,INT(((RAND()+RAND()+RAND()+RAND()+RAND()+RAND()+RAND()+RAND()+RAND()+RAND()+RAND()-5.5)*s_2+m_2)*100)/100,"")</f>
      </c>
      <c r="AS21" s="25">
        <f ca="1" t="shared" si="54"/>
      </c>
      <c r="AT21" s="25">
        <f ca="1" t="shared" si="54"/>
      </c>
      <c r="AU21" s="25">
        <f ca="1" t="shared" si="54"/>
      </c>
      <c r="AV21" s="25">
        <f ca="1" t="shared" si="54"/>
      </c>
      <c r="AW21" s="25">
        <f ca="1" t="shared" si="54"/>
      </c>
      <c r="AX21" s="25">
        <f ca="1" t="shared" si="54"/>
      </c>
      <c r="AY21" s="25">
        <f ca="1" t="shared" si="54"/>
      </c>
      <c r="AZ21" s="25">
        <f ca="1" t="shared" si="54"/>
      </c>
      <c r="BA21" s="25">
        <f ca="1" t="shared" si="54"/>
      </c>
      <c r="BB21" s="25">
        <f ca="1" t="shared" si="54"/>
      </c>
      <c r="BC21" s="25">
        <f ca="1" t="shared" si="54"/>
      </c>
      <c r="BD21" s="25">
        <f ca="1" t="shared" si="54"/>
      </c>
      <c r="BE21" s="25">
        <f ca="1" t="shared" si="54"/>
      </c>
      <c r="BF21" s="25">
        <f ca="1" t="shared" si="54"/>
      </c>
      <c r="BG21" s="25">
        <f ca="1" t="shared" si="54"/>
      </c>
      <c r="BH21" s="25">
        <f ca="1" t="shared" si="54"/>
      </c>
      <c r="BI21" s="25">
        <f ca="1" t="shared" si="54"/>
      </c>
      <c r="BJ21" s="25">
        <f ca="1" t="shared" si="54"/>
      </c>
      <c r="BK21" s="25">
        <f ca="1" t="shared" si="54"/>
      </c>
      <c r="BL21" s="25">
        <f ca="1" t="shared" si="54"/>
      </c>
      <c r="BM21" s="25">
        <f ca="1" t="shared" si="54"/>
      </c>
      <c r="BN21" s="25">
        <f ca="1" t="shared" si="54"/>
      </c>
      <c r="BO21" s="25">
        <f ca="1" t="shared" si="54"/>
      </c>
      <c r="BP21" s="25">
        <f ca="1" t="shared" si="54"/>
      </c>
      <c r="BQ21" s="25">
        <f ca="1" t="shared" si="54"/>
      </c>
      <c r="BR21" s="25">
        <f ca="1" t="shared" si="54"/>
      </c>
      <c r="BS21" s="25">
        <f ca="1" t="shared" si="54"/>
      </c>
      <c r="BT21" s="25">
        <f ca="1" t="shared" si="54"/>
      </c>
      <c r="BU21" s="25">
        <f ca="1" t="shared" si="54"/>
      </c>
      <c r="BV21" s="25">
        <f ca="1" t="shared" si="54"/>
      </c>
      <c r="BW21" s="25">
        <f ca="1" t="shared" si="54"/>
      </c>
      <c r="BX21" s="25">
        <f aca="true" ca="1" t="shared" si="55" ref="BX21:DG21">IF($J18&gt;0,INT(((RAND()+RAND()+RAND()+RAND()+RAND()+RAND()+RAND()+RAND()+RAND()+RAND()+RAND()-5.5)*s_2+m_2)*100)/100,"")</f>
      </c>
      <c r="BY21" s="25">
        <f ca="1" t="shared" si="55"/>
      </c>
      <c r="BZ21" s="25">
        <f ca="1" t="shared" si="55"/>
      </c>
      <c r="CA21" s="25">
        <f ca="1" t="shared" si="55"/>
      </c>
      <c r="CB21" s="25">
        <f ca="1" t="shared" si="55"/>
      </c>
      <c r="CC21" s="25">
        <f ca="1" t="shared" si="55"/>
      </c>
      <c r="CD21" s="25">
        <f ca="1" t="shared" si="55"/>
      </c>
      <c r="CE21" s="25">
        <f ca="1" t="shared" si="55"/>
      </c>
      <c r="CF21" s="25">
        <f ca="1" t="shared" si="55"/>
      </c>
      <c r="CG21" s="25">
        <f ca="1" t="shared" si="55"/>
      </c>
      <c r="CH21" s="25">
        <f ca="1" t="shared" si="55"/>
      </c>
      <c r="CI21" s="25">
        <f ca="1" t="shared" si="55"/>
      </c>
      <c r="CJ21" s="25">
        <f ca="1" t="shared" si="55"/>
      </c>
      <c r="CK21" s="25">
        <f ca="1" t="shared" si="55"/>
      </c>
      <c r="CL21" s="25">
        <f ca="1" t="shared" si="55"/>
      </c>
      <c r="CM21" s="25">
        <f ca="1" t="shared" si="55"/>
      </c>
      <c r="CN21" s="25">
        <f ca="1" t="shared" si="55"/>
      </c>
      <c r="CO21" s="25">
        <f ca="1" t="shared" si="55"/>
      </c>
      <c r="CP21" s="25">
        <f ca="1" t="shared" si="55"/>
      </c>
      <c r="CQ21" s="25">
        <f ca="1" t="shared" si="55"/>
      </c>
      <c r="CR21" s="25">
        <f ca="1" t="shared" si="55"/>
      </c>
      <c r="CS21" s="25">
        <f ca="1" t="shared" si="55"/>
      </c>
      <c r="CT21" s="25">
        <f ca="1" t="shared" si="55"/>
      </c>
      <c r="CU21" s="25">
        <f ca="1" t="shared" si="55"/>
      </c>
      <c r="CV21" s="25">
        <f ca="1" t="shared" si="55"/>
      </c>
      <c r="CW21" s="25">
        <f ca="1" t="shared" si="55"/>
      </c>
      <c r="CX21" s="25">
        <f ca="1" t="shared" si="55"/>
      </c>
      <c r="CY21" s="25">
        <f ca="1" t="shared" si="55"/>
      </c>
      <c r="CZ21" s="25">
        <f ca="1" t="shared" si="55"/>
      </c>
      <c r="DA21" s="25">
        <f ca="1" t="shared" si="55"/>
      </c>
      <c r="DB21" s="25">
        <f ca="1" t="shared" si="55"/>
      </c>
      <c r="DC21" s="25">
        <f ca="1" t="shared" si="55"/>
      </c>
      <c r="DD21" s="25">
        <f ca="1" t="shared" si="55"/>
      </c>
      <c r="DE21" s="25">
        <f ca="1" t="shared" si="55"/>
      </c>
      <c r="DF21" s="25">
        <f ca="1" t="shared" si="55"/>
      </c>
      <c r="DG21" s="25">
        <f ca="1" t="shared" si="55"/>
      </c>
    </row>
    <row r="22" spans="3:111" ht="30.75" customHeight="1">
      <c r="C22" s="19"/>
      <c r="I22" s="37"/>
      <c r="J22" s="21">
        <f t="shared" si="4"/>
        <v>0</v>
      </c>
      <c r="K22" s="40">
        <f ca="1" t="shared" si="0"/>
      </c>
      <c r="L22" s="25">
        <f aca="true" ca="1" t="shared" si="56" ref="L22:AQ22">IF($J19&gt;0,INT(((RAND()+RAND()+RAND()+RAND()+RAND()+RAND()+RAND()+RAND()+RAND()+RAND()+RAND()-5.5)*s_2+m_2)*100)/100,"")</f>
      </c>
      <c r="M22" s="25">
        <f ca="1" t="shared" si="56"/>
      </c>
      <c r="N22" s="25">
        <f ca="1" t="shared" si="56"/>
      </c>
      <c r="O22" s="25">
        <f ca="1" t="shared" si="56"/>
      </c>
      <c r="P22" s="25">
        <f ca="1" t="shared" si="56"/>
      </c>
      <c r="Q22" s="25">
        <f ca="1" t="shared" si="56"/>
      </c>
      <c r="R22" s="25">
        <f ca="1" t="shared" si="56"/>
      </c>
      <c r="S22" s="25">
        <f ca="1" t="shared" si="56"/>
      </c>
      <c r="T22" s="25">
        <f ca="1" t="shared" si="56"/>
      </c>
      <c r="U22" s="25">
        <f ca="1" t="shared" si="56"/>
      </c>
      <c r="V22" s="25">
        <f ca="1" t="shared" si="56"/>
      </c>
      <c r="W22" s="25">
        <f ca="1" t="shared" si="56"/>
      </c>
      <c r="X22" s="25">
        <f ca="1" t="shared" si="56"/>
      </c>
      <c r="Y22" s="25">
        <f ca="1" t="shared" si="56"/>
      </c>
      <c r="Z22" s="25">
        <f ca="1" t="shared" si="56"/>
      </c>
      <c r="AA22" s="25">
        <f ca="1" t="shared" si="56"/>
      </c>
      <c r="AB22" s="25">
        <f ca="1" t="shared" si="56"/>
      </c>
      <c r="AC22" s="25">
        <f ca="1" t="shared" si="56"/>
      </c>
      <c r="AD22" s="25">
        <f ca="1" t="shared" si="56"/>
      </c>
      <c r="AE22" s="25">
        <f ca="1" t="shared" si="56"/>
      </c>
      <c r="AF22" s="25">
        <f ca="1" t="shared" si="56"/>
      </c>
      <c r="AG22" s="25">
        <f ca="1" t="shared" si="56"/>
      </c>
      <c r="AH22" s="25">
        <f ca="1" t="shared" si="56"/>
      </c>
      <c r="AI22" s="25">
        <f ca="1" t="shared" si="56"/>
      </c>
      <c r="AJ22" s="25">
        <f ca="1" t="shared" si="56"/>
      </c>
      <c r="AK22" s="25">
        <f ca="1" t="shared" si="56"/>
      </c>
      <c r="AL22" s="25">
        <f ca="1" t="shared" si="56"/>
      </c>
      <c r="AM22" s="25">
        <f ca="1" t="shared" si="56"/>
      </c>
      <c r="AN22" s="25">
        <f ca="1" t="shared" si="56"/>
      </c>
      <c r="AO22" s="25">
        <f ca="1" t="shared" si="56"/>
      </c>
      <c r="AP22" s="25">
        <f ca="1" t="shared" si="56"/>
      </c>
      <c r="AQ22" s="25">
        <f ca="1" t="shared" si="56"/>
      </c>
      <c r="AR22" s="25">
        <f aca="true" ca="1" t="shared" si="57" ref="AR22:BW22">IF($J19&gt;0,INT(((RAND()+RAND()+RAND()+RAND()+RAND()+RAND()+RAND()+RAND()+RAND()+RAND()+RAND()-5.5)*s_2+m_2)*100)/100,"")</f>
      </c>
      <c r="AS22" s="25">
        <f ca="1" t="shared" si="57"/>
      </c>
      <c r="AT22" s="25">
        <f ca="1" t="shared" si="57"/>
      </c>
      <c r="AU22" s="25">
        <f ca="1" t="shared" si="57"/>
      </c>
      <c r="AV22" s="25">
        <f ca="1" t="shared" si="57"/>
      </c>
      <c r="AW22" s="25">
        <f ca="1" t="shared" si="57"/>
      </c>
      <c r="AX22" s="25">
        <f ca="1" t="shared" si="57"/>
      </c>
      <c r="AY22" s="25">
        <f ca="1" t="shared" si="57"/>
      </c>
      <c r="AZ22" s="25">
        <f ca="1" t="shared" si="57"/>
      </c>
      <c r="BA22" s="25">
        <f ca="1" t="shared" si="57"/>
      </c>
      <c r="BB22" s="25">
        <f ca="1" t="shared" si="57"/>
      </c>
      <c r="BC22" s="25">
        <f ca="1" t="shared" si="57"/>
      </c>
      <c r="BD22" s="25">
        <f ca="1" t="shared" si="57"/>
      </c>
      <c r="BE22" s="25">
        <f ca="1" t="shared" si="57"/>
      </c>
      <c r="BF22" s="25">
        <f ca="1" t="shared" si="57"/>
      </c>
      <c r="BG22" s="25">
        <f ca="1" t="shared" si="57"/>
      </c>
      <c r="BH22" s="25">
        <f ca="1" t="shared" si="57"/>
      </c>
      <c r="BI22" s="25">
        <f ca="1" t="shared" si="57"/>
      </c>
      <c r="BJ22" s="25">
        <f ca="1" t="shared" si="57"/>
      </c>
      <c r="BK22" s="25">
        <f ca="1" t="shared" si="57"/>
      </c>
      <c r="BL22" s="25">
        <f ca="1" t="shared" si="57"/>
      </c>
      <c r="BM22" s="25">
        <f ca="1" t="shared" si="57"/>
      </c>
      <c r="BN22" s="25">
        <f ca="1" t="shared" si="57"/>
      </c>
      <c r="BO22" s="25">
        <f ca="1" t="shared" si="57"/>
      </c>
      <c r="BP22" s="25">
        <f ca="1" t="shared" si="57"/>
      </c>
      <c r="BQ22" s="25">
        <f ca="1" t="shared" si="57"/>
      </c>
      <c r="BR22" s="25">
        <f ca="1" t="shared" si="57"/>
      </c>
      <c r="BS22" s="25">
        <f ca="1" t="shared" si="57"/>
      </c>
      <c r="BT22" s="25">
        <f ca="1" t="shared" si="57"/>
      </c>
      <c r="BU22" s="25">
        <f ca="1" t="shared" si="57"/>
      </c>
      <c r="BV22" s="25">
        <f ca="1" t="shared" si="57"/>
      </c>
      <c r="BW22" s="25">
        <f ca="1" t="shared" si="57"/>
      </c>
      <c r="BX22" s="25">
        <f aca="true" ca="1" t="shared" si="58" ref="BX22:DG22">IF($J19&gt;0,INT(((RAND()+RAND()+RAND()+RAND()+RAND()+RAND()+RAND()+RAND()+RAND()+RAND()+RAND()-5.5)*s_2+m_2)*100)/100,"")</f>
      </c>
      <c r="BY22" s="25">
        <f ca="1" t="shared" si="58"/>
      </c>
      <c r="BZ22" s="25">
        <f ca="1" t="shared" si="58"/>
      </c>
      <c r="CA22" s="25">
        <f ca="1" t="shared" si="58"/>
      </c>
      <c r="CB22" s="25">
        <f ca="1" t="shared" si="58"/>
      </c>
      <c r="CC22" s="25">
        <f ca="1" t="shared" si="58"/>
      </c>
      <c r="CD22" s="25">
        <f ca="1" t="shared" si="58"/>
      </c>
      <c r="CE22" s="25">
        <f ca="1" t="shared" si="58"/>
      </c>
      <c r="CF22" s="25">
        <f ca="1" t="shared" si="58"/>
      </c>
      <c r="CG22" s="25">
        <f ca="1" t="shared" si="58"/>
      </c>
      <c r="CH22" s="25">
        <f ca="1" t="shared" si="58"/>
      </c>
      <c r="CI22" s="25">
        <f ca="1" t="shared" si="58"/>
      </c>
      <c r="CJ22" s="25">
        <f ca="1" t="shared" si="58"/>
      </c>
      <c r="CK22" s="25">
        <f ca="1" t="shared" si="58"/>
      </c>
      <c r="CL22" s="25">
        <f ca="1" t="shared" si="58"/>
      </c>
      <c r="CM22" s="25">
        <f ca="1" t="shared" si="58"/>
      </c>
      <c r="CN22" s="25">
        <f ca="1" t="shared" si="58"/>
      </c>
      <c r="CO22" s="25">
        <f ca="1" t="shared" si="58"/>
      </c>
      <c r="CP22" s="25">
        <f ca="1" t="shared" si="58"/>
      </c>
      <c r="CQ22" s="25">
        <f ca="1" t="shared" si="58"/>
      </c>
      <c r="CR22" s="25">
        <f ca="1" t="shared" si="58"/>
      </c>
      <c r="CS22" s="25">
        <f ca="1" t="shared" si="58"/>
      </c>
      <c r="CT22" s="25">
        <f ca="1" t="shared" si="58"/>
      </c>
      <c r="CU22" s="25">
        <f ca="1" t="shared" si="58"/>
      </c>
      <c r="CV22" s="25">
        <f ca="1" t="shared" si="58"/>
      </c>
      <c r="CW22" s="25">
        <f ca="1" t="shared" si="58"/>
      </c>
      <c r="CX22" s="25">
        <f ca="1" t="shared" si="58"/>
      </c>
      <c r="CY22" s="25">
        <f ca="1" t="shared" si="58"/>
      </c>
      <c r="CZ22" s="25">
        <f ca="1" t="shared" si="58"/>
      </c>
      <c r="DA22" s="25">
        <f ca="1" t="shared" si="58"/>
      </c>
      <c r="DB22" s="25">
        <f ca="1" t="shared" si="58"/>
      </c>
      <c r="DC22" s="25">
        <f ca="1" t="shared" si="58"/>
      </c>
      <c r="DD22" s="25">
        <f ca="1" t="shared" si="58"/>
      </c>
      <c r="DE22" s="25">
        <f ca="1" t="shared" si="58"/>
      </c>
      <c r="DF22" s="25">
        <f ca="1" t="shared" si="58"/>
      </c>
      <c r="DG22" s="25">
        <f ca="1" t="shared" si="58"/>
      </c>
    </row>
    <row r="23" spans="1:116" s="37" customFormat="1" ht="30.75" customHeight="1">
      <c r="A23" s="41" t="s">
        <v>42</v>
      </c>
      <c r="C23" s="27" t="s">
        <v>4</v>
      </c>
      <c r="D23" s="42">
        <v>9</v>
      </c>
      <c r="J23" s="27" t="s">
        <v>43</v>
      </c>
      <c r="K23" s="43">
        <f>AVERAGE(K3:K22)</f>
        <v>129.35333333333332</v>
      </c>
      <c r="L23" s="25">
        <f aca="true" ca="1" t="shared" si="59" ref="L23:AQ23">IF($J20&gt;0,INT(((RAND()+RAND()+RAND()+RAND()+RAND()+RAND()+RAND()+RAND()+RAND()+RAND()+RAND()-5.5)*s_2+m_2)*100)/100,"")</f>
      </c>
      <c r="M23" s="25">
        <f ca="1" t="shared" si="59"/>
      </c>
      <c r="N23" s="25">
        <f ca="1" t="shared" si="59"/>
      </c>
      <c r="O23" s="25">
        <f ca="1" t="shared" si="59"/>
      </c>
      <c r="P23" s="25">
        <f ca="1" t="shared" si="59"/>
      </c>
      <c r="Q23" s="25">
        <f ca="1" t="shared" si="59"/>
      </c>
      <c r="R23" s="25">
        <f ca="1" t="shared" si="59"/>
      </c>
      <c r="S23" s="25">
        <f ca="1" t="shared" si="59"/>
      </c>
      <c r="T23" s="25">
        <f ca="1" t="shared" si="59"/>
      </c>
      <c r="U23" s="25">
        <f ca="1" t="shared" si="59"/>
      </c>
      <c r="V23" s="25">
        <f ca="1" t="shared" si="59"/>
      </c>
      <c r="W23" s="25">
        <f ca="1" t="shared" si="59"/>
      </c>
      <c r="X23" s="25">
        <f ca="1" t="shared" si="59"/>
      </c>
      <c r="Y23" s="25">
        <f ca="1" t="shared" si="59"/>
      </c>
      <c r="Z23" s="25">
        <f ca="1" t="shared" si="59"/>
      </c>
      <c r="AA23" s="25">
        <f ca="1" t="shared" si="59"/>
      </c>
      <c r="AB23" s="25">
        <f ca="1" t="shared" si="59"/>
      </c>
      <c r="AC23" s="25">
        <f ca="1" t="shared" si="59"/>
      </c>
      <c r="AD23" s="25">
        <f ca="1" t="shared" si="59"/>
      </c>
      <c r="AE23" s="25">
        <f ca="1" t="shared" si="59"/>
      </c>
      <c r="AF23" s="25">
        <f ca="1" t="shared" si="59"/>
      </c>
      <c r="AG23" s="25">
        <f ca="1" t="shared" si="59"/>
      </c>
      <c r="AH23" s="25">
        <f ca="1" t="shared" si="59"/>
      </c>
      <c r="AI23" s="25">
        <f ca="1" t="shared" si="59"/>
      </c>
      <c r="AJ23" s="25">
        <f ca="1" t="shared" si="59"/>
      </c>
      <c r="AK23" s="25">
        <f ca="1" t="shared" si="59"/>
      </c>
      <c r="AL23" s="25">
        <f ca="1" t="shared" si="59"/>
      </c>
      <c r="AM23" s="25">
        <f ca="1" t="shared" si="59"/>
      </c>
      <c r="AN23" s="25">
        <f ca="1" t="shared" si="59"/>
      </c>
      <c r="AO23" s="25">
        <f ca="1" t="shared" si="59"/>
      </c>
      <c r="AP23" s="25">
        <f ca="1" t="shared" si="59"/>
      </c>
      <c r="AQ23" s="25">
        <f ca="1" t="shared" si="59"/>
      </c>
      <c r="AR23" s="25">
        <f aca="true" ca="1" t="shared" si="60" ref="AR23:BW23">IF($J20&gt;0,INT(((RAND()+RAND()+RAND()+RAND()+RAND()+RAND()+RAND()+RAND()+RAND()+RAND()+RAND()-5.5)*s_2+m_2)*100)/100,"")</f>
      </c>
      <c r="AS23" s="25">
        <f ca="1" t="shared" si="60"/>
      </c>
      <c r="AT23" s="25">
        <f ca="1" t="shared" si="60"/>
      </c>
      <c r="AU23" s="25">
        <f ca="1" t="shared" si="60"/>
      </c>
      <c r="AV23" s="25">
        <f ca="1" t="shared" si="60"/>
      </c>
      <c r="AW23" s="25">
        <f ca="1" t="shared" si="60"/>
      </c>
      <c r="AX23" s="25">
        <f ca="1" t="shared" si="60"/>
      </c>
      <c r="AY23" s="25">
        <f ca="1" t="shared" si="60"/>
      </c>
      <c r="AZ23" s="25">
        <f ca="1" t="shared" si="60"/>
      </c>
      <c r="BA23" s="25">
        <f ca="1" t="shared" si="60"/>
      </c>
      <c r="BB23" s="25">
        <f ca="1" t="shared" si="60"/>
      </c>
      <c r="BC23" s="25">
        <f ca="1" t="shared" si="60"/>
      </c>
      <c r="BD23" s="25">
        <f ca="1" t="shared" si="60"/>
      </c>
      <c r="BE23" s="25">
        <f ca="1" t="shared" si="60"/>
      </c>
      <c r="BF23" s="25">
        <f ca="1" t="shared" si="60"/>
      </c>
      <c r="BG23" s="25">
        <f ca="1" t="shared" si="60"/>
      </c>
      <c r="BH23" s="25">
        <f ca="1" t="shared" si="60"/>
      </c>
      <c r="BI23" s="25">
        <f ca="1" t="shared" si="60"/>
      </c>
      <c r="BJ23" s="25">
        <f ca="1" t="shared" si="60"/>
      </c>
      <c r="BK23" s="25">
        <f ca="1" t="shared" si="60"/>
      </c>
      <c r="BL23" s="25">
        <f ca="1" t="shared" si="60"/>
      </c>
      <c r="BM23" s="25">
        <f ca="1" t="shared" si="60"/>
      </c>
      <c r="BN23" s="25">
        <f ca="1" t="shared" si="60"/>
      </c>
      <c r="BO23" s="25">
        <f ca="1" t="shared" si="60"/>
      </c>
      <c r="BP23" s="25">
        <f ca="1" t="shared" si="60"/>
      </c>
      <c r="BQ23" s="25">
        <f ca="1" t="shared" si="60"/>
      </c>
      <c r="BR23" s="25">
        <f ca="1" t="shared" si="60"/>
      </c>
      <c r="BS23" s="25">
        <f ca="1" t="shared" si="60"/>
      </c>
      <c r="BT23" s="25">
        <f ca="1" t="shared" si="60"/>
      </c>
      <c r="BU23" s="25">
        <f ca="1" t="shared" si="60"/>
      </c>
      <c r="BV23" s="25">
        <f ca="1" t="shared" si="60"/>
      </c>
      <c r="BW23" s="25">
        <f ca="1" t="shared" si="60"/>
      </c>
      <c r="BX23" s="25">
        <f aca="true" ca="1" t="shared" si="61" ref="BX23:DG23">IF($J20&gt;0,INT(((RAND()+RAND()+RAND()+RAND()+RAND()+RAND()+RAND()+RAND()+RAND()+RAND()+RAND()-5.5)*s_2+m_2)*100)/100,"")</f>
      </c>
      <c r="BY23" s="25">
        <f ca="1" t="shared" si="61"/>
      </c>
      <c r="BZ23" s="25">
        <f ca="1" t="shared" si="61"/>
      </c>
      <c r="CA23" s="25">
        <f ca="1" t="shared" si="61"/>
      </c>
      <c r="CB23" s="25">
        <f ca="1" t="shared" si="61"/>
      </c>
      <c r="CC23" s="25">
        <f ca="1" t="shared" si="61"/>
      </c>
      <c r="CD23" s="25">
        <f ca="1" t="shared" si="61"/>
      </c>
      <c r="CE23" s="25">
        <f ca="1" t="shared" si="61"/>
      </c>
      <c r="CF23" s="25">
        <f ca="1" t="shared" si="61"/>
      </c>
      <c r="CG23" s="25">
        <f ca="1" t="shared" si="61"/>
      </c>
      <c r="CH23" s="25">
        <f ca="1" t="shared" si="61"/>
      </c>
      <c r="CI23" s="25">
        <f ca="1" t="shared" si="61"/>
      </c>
      <c r="CJ23" s="25">
        <f ca="1" t="shared" si="61"/>
      </c>
      <c r="CK23" s="25">
        <f ca="1" t="shared" si="61"/>
      </c>
      <c r="CL23" s="25">
        <f ca="1" t="shared" si="61"/>
      </c>
      <c r="CM23" s="25">
        <f ca="1" t="shared" si="61"/>
      </c>
      <c r="CN23" s="25">
        <f ca="1" t="shared" si="61"/>
      </c>
      <c r="CO23" s="25">
        <f ca="1" t="shared" si="61"/>
      </c>
      <c r="CP23" s="25">
        <f ca="1" t="shared" si="61"/>
      </c>
      <c r="CQ23" s="25">
        <f ca="1" t="shared" si="61"/>
      </c>
      <c r="CR23" s="25">
        <f ca="1" t="shared" si="61"/>
      </c>
      <c r="CS23" s="25">
        <f ca="1" t="shared" si="61"/>
      </c>
      <c r="CT23" s="25">
        <f ca="1" t="shared" si="61"/>
      </c>
      <c r="CU23" s="25">
        <f ca="1" t="shared" si="61"/>
      </c>
      <c r="CV23" s="25">
        <f ca="1" t="shared" si="61"/>
      </c>
      <c r="CW23" s="25">
        <f ca="1" t="shared" si="61"/>
      </c>
      <c r="CX23" s="25">
        <f ca="1" t="shared" si="61"/>
      </c>
      <c r="CY23" s="25">
        <f ca="1" t="shared" si="61"/>
      </c>
      <c r="CZ23" s="25">
        <f ca="1" t="shared" si="61"/>
      </c>
      <c r="DA23" s="25">
        <f ca="1" t="shared" si="61"/>
      </c>
      <c r="DB23" s="25">
        <f ca="1" t="shared" si="61"/>
      </c>
      <c r="DC23" s="25">
        <f ca="1" t="shared" si="61"/>
      </c>
      <c r="DD23" s="25">
        <f ca="1" t="shared" si="61"/>
      </c>
      <c r="DE23" s="25">
        <f ca="1" t="shared" si="61"/>
      </c>
      <c r="DF23" s="25">
        <f ca="1" t="shared" si="61"/>
      </c>
      <c r="DG23" s="25">
        <f ca="1" t="shared" si="61"/>
      </c>
      <c r="DH23" s="44"/>
      <c r="DI23" s="44"/>
      <c r="DJ23" s="44"/>
      <c r="DK23" s="44"/>
      <c r="DL23" s="44"/>
    </row>
    <row r="24" spans="1:111" s="44" customFormat="1" ht="33" customHeight="1">
      <c r="A24" s="41"/>
      <c r="B24" s="37"/>
      <c r="C24" s="28" t="s">
        <v>44</v>
      </c>
      <c r="D24" s="28" t="s">
        <v>45</v>
      </c>
      <c r="E24" s="45" t="s">
        <v>46</v>
      </c>
      <c r="F24" s="37"/>
      <c r="G24" s="37"/>
      <c r="H24" s="37"/>
      <c r="I24" s="37"/>
      <c r="J24" s="27"/>
      <c r="K24" s="43"/>
      <c r="L24" s="25">
        <f aca="true" ca="1" t="shared" si="62" ref="L24:AQ24">IF($J21&gt;0,INT(((RAND()+RAND()+RAND()+RAND()+RAND()+RAND()+RAND()+RAND()+RAND()+RAND()+RAND()-5.5)*s_2+m_2)*100)/100,"")</f>
      </c>
      <c r="M24" s="25">
        <f ca="1" t="shared" si="62"/>
      </c>
      <c r="N24" s="25">
        <f ca="1" t="shared" si="62"/>
      </c>
      <c r="O24" s="25">
        <f ca="1" t="shared" si="62"/>
      </c>
      <c r="P24" s="25">
        <f ca="1" t="shared" si="62"/>
      </c>
      <c r="Q24" s="25">
        <f ca="1" t="shared" si="62"/>
      </c>
      <c r="R24" s="25">
        <f ca="1" t="shared" si="62"/>
      </c>
      <c r="S24" s="25">
        <f ca="1" t="shared" si="62"/>
      </c>
      <c r="T24" s="25">
        <f ca="1" t="shared" si="62"/>
      </c>
      <c r="U24" s="25">
        <f ca="1" t="shared" si="62"/>
      </c>
      <c r="V24" s="25">
        <f ca="1" t="shared" si="62"/>
      </c>
      <c r="W24" s="25">
        <f ca="1" t="shared" si="62"/>
      </c>
      <c r="X24" s="25">
        <f ca="1" t="shared" si="62"/>
      </c>
      <c r="Y24" s="25">
        <f ca="1" t="shared" si="62"/>
      </c>
      <c r="Z24" s="25">
        <f ca="1" t="shared" si="62"/>
      </c>
      <c r="AA24" s="25">
        <f ca="1" t="shared" si="62"/>
      </c>
      <c r="AB24" s="25">
        <f ca="1" t="shared" si="62"/>
      </c>
      <c r="AC24" s="25">
        <f ca="1" t="shared" si="62"/>
      </c>
      <c r="AD24" s="25">
        <f ca="1" t="shared" si="62"/>
      </c>
      <c r="AE24" s="25">
        <f ca="1" t="shared" si="62"/>
      </c>
      <c r="AF24" s="25">
        <f ca="1" t="shared" si="62"/>
      </c>
      <c r="AG24" s="25">
        <f ca="1" t="shared" si="62"/>
      </c>
      <c r="AH24" s="25">
        <f ca="1" t="shared" si="62"/>
      </c>
      <c r="AI24" s="25">
        <f ca="1" t="shared" si="62"/>
      </c>
      <c r="AJ24" s="25">
        <f ca="1" t="shared" si="62"/>
      </c>
      <c r="AK24" s="25">
        <f ca="1" t="shared" si="62"/>
      </c>
      <c r="AL24" s="25">
        <f ca="1" t="shared" si="62"/>
      </c>
      <c r="AM24" s="25">
        <f ca="1" t="shared" si="62"/>
      </c>
      <c r="AN24" s="25">
        <f ca="1" t="shared" si="62"/>
      </c>
      <c r="AO24" s="25">
        <f ca="1" t="shared" si="62"/>
      </c>
      <c r="AP24" s="25">
        <f ca="1" t="shared" si="62"/>
      </c>
      <c r="AQ24" s="25">
        <f ca="1" t="shared" si="62"/>
      </c>
      <c r="AR24" s="25">
        <f aca="true" ca="1" t="shared" si="63" ref="AR24:BW24">IF($J21&gt;0,INT(((RAND()+RAND()+RAND()+RAND()+RAND()+RAND()+RAND()+RAND()+RAND()+RAND()+RAND()-5.5)*s_2+m_2)*100)/100,"")</f>
      </c>
      <c r="AS24" s="25">
        <f ca="1" t="shared" si="63"/>
      </c>
      <c r="AT24" s="25">
        <f ca="1" t="shared" si="63"/>
      </c>
      <c r="AU24" s="25">
        <f ca="1" t="shared" si="63"/>
      </c>
      <c r="AV24" s="25">
        <f ca="1" t="shared" si="63"/>
      </c>
      <c r="AW24" s="25">
        <f ca="1" t="shared" si="63"/>
      </c>
      <c r="AX24" s="25">
        <f ca="1" t="shared" si="63"/>
      </c>
      <c r="AY24" s="25">
        <f ca="1" t="shared" si="63"/>
      </c>
      <c r="AZ24" s="25">
        <f ca="1" t="shared" si="63"/>
      </c>
      <c r="BA24" s="25">
        <f ca="1" t="shared" si="63"/>
      </c>
      <c r="BB24" s="25">
        <f ca="1" t="shared" si="63"/>
      </c>
      <c r="BC24" s="25">
        <f ca="1" t="shared" si="63"/>
      </c>
      <c r="BD24" s="25">
        <f ca="1" t="shared" si="63"/>
      </c>
      <c r="BE24" s="25">
        <f ca="1" t="shared" si="63"/>
      </c>
      <c r="BF24" s="25">
        <f ca="1" t="shared" si="63"/>
      </c>
      <c r="BG24" s="25">
        <f ca="1" t="shared" si="63"/>
      </c>
      <c r="BH24" s="25">
        <f ca="1" t="shared" si="63"/>
      </c>
      <c r="BI24" s="25">
        <f ca="1" t="shared" si="63"/>
      </c>
      <c r="BJ24" s="25">
        <f ca="1" t="shared" si="63"/>
      </c>
      <c r="BK24" s="25">
        <f ca="1" t="shared" si="63"/>
      </c>
      <c r="BL24" s="25">
        <f ca="1" t="shared" si="63"/>
      </c>
      <c r="BM24" s="25">
        <f ca="1" t="shared" si="63"/>
      </c>
      <c r="BN24" s="25">
        <f ca="1" t="shared" si="63"/>
      </c>
      <c r="BO24" s="25">
        <f ca="1" t="shared" si="63"/>
      </c>
      <c r="BP24" s="25">
        <f ca="1" t="shared" si="63"/>
      </c>
      <c r="BQ24" s="25">
        <f ca="1" t="shared" si="63"/>
      </c>
      <c r="BR24" s="25">
        <f ca="1" t="shared" si="63"/>
      </c>
      <c r="BS24" s="25">
        <f ca="1" t="shared" si="63"/>
      </c>
      <c r="BT24" s="25">
        <f ca="1" t="shared" si="63"/>
      </c>
      <c r="BU24" s="25">
        <f ca="1" t="shared" si="63"/>
      </c>
      <c r="BV24" s="25">
        <f ca="1" t="shared" si="63"/>
      </c>
      <c r="BW24" s="25">
        <f ca="1" t="shared" si="63"/>
      </c>
      <c r="BX24" s="25">
        <f aca="true" ca="1" t="shared" si="64" ref="BX24:DG24">IF($J21&gt;0,INT(((RAND()+RAND()+RAND()+RAND()+RAND()+RAND()+RAND()+RAND()+RAND()+RAND()+RAND()-5.5)*s_2+m_2)*100)/100,"")</f>
      </c>
      <c r="BY24" s="25">
        <f ca="1" t="shared" si="64"/>
      </c>
      <c r="BZ24" s="25">
        <f ca="1" t="shared" si="64"/>
      </c>
      <c r="CA24" s="25">
        <f ca="1" t="shared" si="64"/>
      </c>
      <c r="CB24" s="25">
        <f ca="1" t="shared" si="64"/>
      </c>
      <c r="CC24" s="25">
        <f ca="1" t="shared" si="64"/>
      </c>
      <c r="CD24" s="25">
        <f ca="1" t="shared" si="64"/>
      </c>
      <c r="CE24" s="25">
        <f ca="1" t="shared" si="64"/>
      </c>
      <c r="CF24" s="25">
        <f ca="1" t="shared" si="64"/>
      </c>
      <c r="CG24" s="25">
        <f ca="1" t="shared" si="64"/>
      </c>
      <c r="CH24" s="25">
        <f ca="1" t="shared" si="64"/>
      </c>
      <c r="CI24" s="25">
        <f ca="1" t="shared" si="64"/>
      </c>
      <c r="CJ24" s="25">
        <f ca="1" t="shared" si="64"/>
      </c>
      <c r="CK24" s="25">
        <f ca="1" t="shared" si="64"/>
      </c>
      <c r="CL24" s="25">
        <f ca="1" t="shared" si="64"/>
      </c>
      <c r="CM24" s="25">
        <f ca="1" t="shared" si="64"/>
      </c>
      <c r="CN24" s="25">
        <f ca="1" t="shared" si="64"/>
      </c>
      <c r="CO24" s="25">
        <f ca="1" t="shared" si="64"/>
      </c>
      <c r="CP24" s="25">
        <f ca="1" t="shared" si="64"/>
      </c>
      <c r="CQ24" s="25">
        <f ca="1" t="shared" si="64"/>
      </c>
      <c r="CR24" s="25">
        <f ca="1" t="shared" si="64"/>
      </c>
      <c r="CS24" s="25">
        <f ca="1" t="shared" si="64"/>
      </c>
      <c r="CT24" s="25">
        <f ca="1" t="shared" si="64"/>
      </c>
      <c r="CU24" s="25">
        <f ca="1" t="shared" si="64"/>
      </c>
      <c r="CV24" s="25">
        <f ca="1" t="shared" si="64"/>
      </c>
      <c r="CW24" s="25">
        <f ca="1" t="shared" si="64"/>
      </c>
      <c r="CX24" s="25">
        <f ca="1" t="shared" si="64"/>
      </c>
      <c r="CY24" s="25">
        <f ca="1" t="shared" si="64"/>
      </c>
      <c r="CZ24" s="25">
        <f ca="1" t="shared" si="64"/>
      </c>
      <c r="DA24" s="25">
        <f ca="1" t="shared" si="64"/>
      </c>
      <c r="DB24" s="25">
        <f ca="1" t="shared" si="64"/>
      </c>
      <c r="DC24" s="25">
        <f ca="1" t="shared" si="64"/>
      </c>
      <c r="DD24" s="25">
        <f ca="1" t="shared" si="64"/>
      </c>
      <c r="DE24" s="25">
        <f ca="1" t="shared" si="64"/>
      </c>
      <c r="DF24" s="25">
        <f ca="1" t="shared" si="64"/>
      </c>
      <c r="DG24" s="25">
        <f ca="1" t="shared" si="64"/>
      </c>
    </row>
    <row r="25" spans="1:111" s="44" customFormat="1" ht="30.75" customHeight="1">
      <c r="A25" s="41"/>
      <c r="B25" s="37"/>
      <c r="C25" s="46">
        <f>NORMINV(E20,mm_2,ss_2)</f>
        <v>131.6317393702042</v>
      </c>
      <c r="D25" s="46">
        <f>AVERAGE(x_2)</f>
        <v>129.35333333333332</v>
      </c>
      <c r="E25" s="28" t="str">
        <f>IF(D25&gt;C25,"Rho","Aho")</f>
        <v>Aho</v>
      </c>
      <c r="F25" s="37"/>
      <c r="G25" s="37"/>
      <c r="H25" s="37"/>
      <c r="I25" s="37"/>
      <c r="J25" s="27"/>
      <c r="K25" s="43"/>
      <c r="L25" s="47">
        <f aca="true" ca="1" t="shared" si="65" ref="L25:AQ25">IF($J22&gt;0,INT(((RAND()+RAND()+RAND()+RAND()+RAND()+RAND()+RAND()+RAND()+RAND()+RAND()+RAND()-5.5)*s_2+m_2)*100)/100,"")</f>
      </c>
      <c r="M25" s="47">
        <f ca="1" t="shared" si="65"/>
      </c>
      <c r="N25" s="47">
        <f ca="1" t="shared" si="65"/>
      </c>
      <c r="O25" s="47">
        <f ca="1" t="shared" si="65"/>
      </c>
      <c r="P25" s="47">
        <f ca="1" t="shared" si="65"/>
      </c>
      <c r="Q25" s="47">
        <f ca="1" t="shared" si="65"/>
      </c>
      <c r="R25" s="47">
        <f ca="1" t="shared" si="65"/>
      </c>
      <c r="S25" s="47">
        <f ca="1" t="shared" si="65"/>
      </c>
      <c r="T25" s="47">
        <f ca="1" t="shared" si="65"/>
      </c>
      <c r="U25" s="47">
        <f ca="1" t="shared" si="65"/>
      </c>
      <c r="V25" s="47">
        <f ca="1" t="shared" si="65"/>
      </c>
      <c r="W25" s="47">
        <f ca="1" t="shared" si="65"/>
      </c>
      <c r="X25" s="47">
        <f ca="1" t="shared" si="65"/>
      </c>
      <c r="Y25" s="47">
        <f ca="1" t="shared" si="65"/>
      </c>
      <c r="Z25" s="47">
        <f ca="1" t="shared" si="65"/>
      </c>
      <c r="AA25" s="47">
        <f ca="1" t="shared" si="65"/>
      </c>
      <c r="AB25" s="47">
        <f ca="1" t="shared" si="65"/>
      </c>
      <c r="AC25" s="47">
        <f ca="1" t="shared" si="65"/>
      </c>
      <c r="AD25" s="47">
        <f ca="1" t="shared" si="65"/>
      </c>
      <c r="AE25" s="47">
        <f ca="1" t="shared" si="65"/>
      </c>
      <c r="AF25" s="47">
        <f ca="1" t="shared" si="65"/>
      </c>
      <c r="AG25" s="47">
        <f ca="1" t="shared" si="65"/>
      </c>
      <c r="AH25" s="47">
        <f ca="1" t="shared" si="65"/>
      </c>
      <c r="AI25" s="47">
        <f ca="1" t="shared" si="65"/>
      </c>
      <c r="AJ25" s="47">
        <f ca="1" t="shared" si="65"/>
      </c>
      <c r="AK25" s="47">
        <f ca="1" t="shared" si="65"/>
      </c>
      <c r="AL25" s="47">
        <f ca="1" t="shared" si="65"/>
      </c>
      <c r="AM25" s="47">
        <f ca="1" t="shared" si="65"/>
      </c>
      <c r="AN25" s="47">
        <f ca="1" t="shared" si="65"/>
      </c>
      <c r="AO25" s="47">
        <f ca="1" t="shared" si="65"/>
      </c>
      <c r="AP25" s="47">
        <f ca="1" t="shared" si="65"/>
      </c>
      <c r="AQ25" s="47">
        <f ca="1" t="shared" si="65"/>
      </c>
      <c r="AR25" s="47">
        <f aca="true" ca="1" t="shared" si="66" ref="AR25:BW25">IF($J22&gt;0,INT(((RAND()+RAND()+RAND()+RAND()+RAND()+RAND()+RAND()+RAND()+RAND()+RAND()+RAND()-5.5)*s_2+m_2)*100)/100,"")</f>
      </c>
      <c r="AS25" s="47">
        <f ca="1" t="shared" si="66"/>
      </c>
      <c r="AT25" s="47">
        <f ca="1" t="shared" si="66"/>
      </c>
      <c r="AU25" s="47">
        <f ca="1" t="shared" si="66"/>
      </c>
      <c r="AV25" s="47">
        <f ca="1" t="shared" si="66"/>
      </c>
      <c r="AW25" s="47">
        <f ca="1" t="shared" si="66"/>
      </c>
      <c r="AX25" s="47">
        <f ca="1" t="shared" si="66"/>
      </c>
      <c r="AY25" s="47">
        <f ca="1" t="shared" si="66"/>
      </c>
      <c r="AZ25" s="47">
        <f ca="1" t="shared" si="66"/>
      </c>
      <c r="BA25" s="47">
        <f ca="1" t="shared" si="66"/>
      </c>
      <c r="BB25" s="47">
        <f ca="1" t="shared" si="66"/>
      </c>
      <c r="BC25" s="47">
        <f ca="1" t="shared" si="66"/>
      </c>
      <c r="BD25" s="47">
        <f ca="1" t="shared" si="66"/>
      </c>
      <c r="BE25" s="47">
        <f ca="1" t="shared" si="66"/>
      </c>
      <c r="BF25" s="47">
        <f ca="1" t="shared" si="66"/>
      </c>
      <c r="BG25" s="47">
        <f ca="1" t="shared" si="66"/>
      </c>
      <c r="BH25" s="47">
        <f ca="1" t="shared" si="66"/>
      </c>
      <c r="BI25" s="47">
        <f ca="1" t="shared" si="66"/>
      </c>
      <c r="BJ25" s="47">
        <f ca="1" t="shared" si="66"/>
      </c>
      <c r="BK25" s="47">
        <f ca="1" t="shared" si="66"/>
      </c>
      <c r="BL25" s="47">
        <f ca="1" t="shared" si="66"/>
      </c>
      <c r="BM25" s="47">
        <f ca="1" t="shared" si="66"/>
      </c>
      <c r="BN25" s="47">
        <f ca="1" t="shared" si="66"/>
      </c>
      <c r="BO25" s="47">
        <f ca="1" t="shared" si="66"/>
      </c>
      <c r="BP25" s="47">
        <f ca="1" t="shared" si="66"/>
      </c>
      <c r="BQ25" s="47">
        <f ca="1" t="shared" si="66"/>
      </c>
      <c r="BR25" s="47">
        <f ca="1" t="shared" si="66"/>
      </c>
      <c r="BS25" s="47">
        <f ca="1" t="shared" si="66"/>
      </c>
      <c r="BT25" s="47">
        <f ca="1" t="shared" si="66"/>
      </c>
      <c r="BU25" s="47">
        <f ca="1" t="shared" si="66"/>
      </c>
      <c r="BV25" s="47">
        <f ca="1" t="shared" si="66"/>
      </c>
      <c r="BW25" s="47">
        <f ca="1" t="shared" si="66"/>
      </c>
      <c r="BX25" s="47">
        <f aca="true" ca="1" t="shared" si="67" ref="BX25:DG25">IF($J22&gt;0,INT(((RAND()+RAND()+RAND()+RAND()+RAND()+RAND()+RAND()+RAND()+RAND()+RAND()+RAND()-5.5)*s_2+m_2)*100)/100,"")</f>
      </c>
      <c r="BY25" s="47">
        <f ca="1" t="shared" si="67"/>
      </c>
      <c r="BZ25" s="47">
        <f ca="1" t="shared" si="67"/>
      </c>
      <c r="CA25" s="47">
        <f ca="1" t="shared" si="67"/>
      </c>
      <c r="CB25" s="47">
        <f ca="1" t="shared" si="67"/>
      </c>
      <c r="CC25" s="47">
        <f ca="1" t="shared" si="67"/>
      </c>
      <c r="CD25" s="47">
        <f ca="1" t="shared" si="67"/>
      </c>
      <c r="CE25" s="47">
        <f ca="1" t="shared" si="67"/>
      </c>
      <c r="CF25" s="47">
        <f ca="1" t="shared" si="67"/>
      </c>
      <c r="CG25" s="47">
        <f ca="1" t="shared" si="67"/>
      </c>
      <c r="CH25" s="47">
        <f ca="1" t="shared" si="67"/>
      </c>
      <c r="CI25" s="47">
        <f ca="1" t="shared" si="67"/>
      </c>
      <c r="CJ25" s="47">
        <f ca="1" t="shared" si="67"/>
      </c>
      <c r="CK25" s="47">
        <f ca="1" t="shared" si="67"/>
      </c>
      <c r="CL25" s="47">
        <f ca="1" t="shared" si="67"/>
      </c>
      <c r="CM25" s="47">
        <f ca="1" t="shared" si="67"/>
      </c>
      <c r="CN25" s="47">
        <f ca="1" t="shared" si="67"/>
      </c>
      <c r="CO25" s="47">
        <f ca="1" t="shared" si="67"/>
      </c>
      <c r="CP25" s="47">
        <f ca="1" t="shared" si="67"/>
      </c>
      <c r="CQ25" s="47">
        <f ca="1" t="shared" si="67"/>
      </c>
      <c r="CR25" s="47">
        <f ca="1" t="shared" si="67"/>
      </c>
      <c r="CS25" s="47">
        <f ca="1" t="shared" si="67"/>
      </c>
      <c r="CT25" s="47">
        <f ca="1" t="shared" si="67"/>
      </c>
      <c r="CU25" s="47">
        <f ca="1" t="shared" si="67"/>
      </c>
      <c r="CV25" s="47">
        <f ca="1" t="shared" si="67"/>
      </c>
      <c r="CW25" s="47">
        <f ca="1" t="shared" si="67"/>
      </c>
      <c r="CX25" s="47">
        <f ca="1" t="shared" si="67"/>
      </c>
      <c r="CY25" s="47">
        <f ca="1" t="shared" si="67"/>
      </c>
      <c r="CZ25" s="47">
        <f ca="1" t="shared" si="67"/>
      </c>
      <c r="DA25" s="47">
        <f ca="1" t="shared" si="67"/>
      </c>
      <c r="DB25" s="47">
        <f ca="1" t="shared" si="67"/>
      </c>
      <c r="DC25" s="47">
        <f ca="1" t="shared" si="67"/>
      </c>
      <c r="DD25" s="47">
        <f ca="1" t="shared" si="67"/>
      </c>
      <c r="DE25" s="47">
        <f ca="1" t="shared" si="67"/>
      </c>
      <c r="DF25" s="47">
        <f ca="1" t="shared" si="67"/>
      </c>
      <c r="DG25" s="47">
        <f ca="1" t="shared" si="67"/>
      </c>
    </row>
    <row r="26" spans="1:11" s="44" customFormat="1" ht="24.75" customHeight="1">
      <c r="A26" s="41"/>
      <c r="B26" s="37"/>
      <c r="C26" s="43"/>
      <c r="D26" s="43"/>
      <c r="E26" s="48"/>
      <c r="F26" s="37"/>
      <c r="G26" s="37"/>
      <c r="H26" s="37"/>
      <c r="I26" s="37"/>
      <c r="J26" s="27"/>
      <c r="K26" s="43"/>
    </row>
    <row r="27" s="44" customFormat="1" ht="24.75" customHeight="1">
      <c r="M27" s="49" t="s">
        <v>47</v>
      </c>
    </row>
    <row r="28" s="44" customFormat="1" ht="24.75" customHeight="1">
      <c r="L28" s="49">
        <f>G31</f>
        <v>50.5</v>
      </c>
    </row>
    <row r="29" spans="2:14" s="44" customFormat="1" ht="24.75" customHeight="1">
      <c r="B29" s="50" t="s">
        <v>48</v>
      </c>
      <c r="C29" s="51">
        <f>C21/G14^0.5</f>
        <v>5</v>
      </c>
      <c r="L29" s="52">
        <f>m_2-4*sss_2</f>
        <v>111</v>
      </c>
      <c r="N29" s="52">
        <f>C25</f>
        <v>131.6317393702042</v>
      </c>
    </row>
    <row r="30" spans="2:14" s="44" customFormat="1" ht="24.75" customHeight="1">
      <c r="B30" s="53" t="s">
        <v>49</v>
      </c>
      <c r="C30" s="51">
        <f>D21/G14^0.5</f>
        <v>5</v>
      </c>
      <c r="D30" s="49" t="str">
        <f>D19</f>
        <v>Réalité</v>
      </c>
      <c r="F30" s="49" t="s">
        <v>50</v>
      </c>
      <c r="H30" s="54"/>
      <c r="J30" s="49" t="s">
        <v>51</v>
      </c>
      <c r="K30" s="54"/>
      <c r="L30" s="55">
        <f>4*sss_2/L28</f>
        <v>0.39603960396039606</v>
      </c>
      <c r="N30" s="55">
        <f>-(F31+10*sss_2)/L28</f>
        <v>-0.7597675372236792</v>
      </c>
    </row>
    <row r="31" spans="5:12" s="44" customFormat="1" ht="24.75" customHeight="1">
      <c r="E31" s="49">
        <v>101</v>
      </c>
      <c r="F31" s="56">
        <f>mm_2-C25</f>
        <v>-11.631739370204201</v>
      </c>
      <c r="G31" s="49">
        <v>50.5</v>
      </c>
      <c r="H31" s="54"/>
      <c r="L31" s="57"/>
    </row>
    <row r="32" spans="3:12" s="44" customFormat="1" ht="24.75" customHeight="1">
      <c r="C32" s="58">
        <f>m_2</f>
        <v>131</v>
      </c>
      <c r="D32" s="59" t="s">
        <v>52</v>
      </c>
      <c r="E32" s="52">
        <f>mm_2-4*ss_2</f>
        <v>100</v>
      </c>
      <c r="G32" s="52">
        <f>mm_2+4*ss_2</f>
        <v>140</v>
      </c>
      <c r="H32" s="54"/>
      <c r="J32" s="58">
        <f>mm_2</f>
        <v>120</v>
      </c>
      <c r="K32" s="59" t="s">
        <v>52</v>
      </c>
      <c r="L32" s="60"/>
    </row>
    <row r="33" spans="3:14" s="44" customFormat="1" ht="24.75" customHeight="1">
      <c r="C33" s="58">
        <f>s_2</f>
        <v>15</v>
      </c>
      <c r="D33" s="61" t="s">
        <v>53</v>
      </c>
      <c r="E33" s="55">
        <f>8*ss_2/E31</f>
        <v>0.39603960396039606</v>
      </c>
      <c r="G33" s="55">
        <f>-(F31+4*ss_2)/(G31)</f>
        <v>-0.16570813128308512</v>
      </c>
      <c r="H33" s="54"/>
      <c r="I33" s="54"/>
      <c r="J33" s="58">
        <f>ss_2</f>
        <v>5</v>
      </c>
      <c r="K33" s="61" t="s">
        <v>53</v>
      </c>
      <c r="L33" s="62">
        <f aca="true" t="shared" si="68" ref="L33:L64">(1/(sss_2*(2*3.141621)^0.5))*EXP(-((K36-m_2)^2)/(2*sss_2^2))</f>
        <v>2.6765924399549622E-05</v>
      </c>
      <c r="M33" s="63">
        <f>N29</f>
        <v>131.6317393702042</v>
      </c>
      <c r="N33" s="62">
        <f>(1/(sss_2*(2*3.141621)^0.5))*EXP(-((M33-m_2-G$33/2)^2)/(2*sss_2^2))</f>
        <v>0.07897737715430661</v>
      </c>
    </row>
    <row r="34" spans="4:14" s="44" customFormat="1" ht="24.75" customHeight="1">
      <c r="D34" s="64"/>
      <c r="E34" s="57"/>
      <c r="H34" s="54"/>
      <c r="I34" s="54"/>
      <c r="K34" s="64"/>
      <c r="L34" s="62">
        <f t="shared" si="68"/>
        <v>3.662841614916176E-05</v>
      </c>
      <c r="M34" s="63">
        <f>M33</f>
        <v>131.6317393702042</v>
      </c>
      <c r="N34" s="62">
        <v>0</v>
      </c>
    </row>
    <row r="35" spans="4:14" s="44" customFormat="1" ht="24.75" customHeight="1">
      <c r="D35" s="55"/>
      <c r="E35" s="60"/>
      <c r="H35" s="65">
        <f>D25</f>
        <v>129.35333333333332</v>
      </c>
      <c r="I35" s="54"/>
      <c r="J35" s="65">
        <v>0</v>
      </c>
      <c r="K35" s="55"/>
      <c r="L35" s="62">
        <f t="shared" si="68"/>
        <v>4.981146496818966E-05</v>
      </c>
      <c r="M35" s="63">
        <f>M33+N$30</f>
        <v>130.87197183298053</v>
      </c>
      <c r="N35" s="62">
        <f>(1/(sss_2*(2*3.141621)^0.5))*EXP(-((M35-m_2-G$33/2)^2)/(2*sss_2^2))</f>
        <v>0.07978483971539248</v>
      </c>
    </row>
    <row r="36" spans="4:14" s="44" customFormat="1" ht="24.75" customHeight="1">
      <c r="D36" s="63">
        <f>E$32</f>
        <v>100</v>
      </c>
      <c r="E36" s="62">
        <f aca="true" t="shared" si="69" ref="E36:E67">(1/(ss_2*(2*3.141621)^0.5))*EXP(-((D36-mm_2)^2)/(2*ss_2^2))</f>
        <v>2.6765924399549622E-05</v>
      </c>
      <c r="F36" s="63">
        <f>G$32</f>
        <v>140</v>
      </c>
      <c r="G36" s="62">
        <f>(1/(ss_2*(2*3.141621)^0.5))*EXP(-((F36-mm_2-G$33/2)^2)/(2*ss_2^2))</f>
        <v>2.504587272395526E-05</v>
      </c>
      <c r="H36" s="65">
        <f>H35</f>
        <v>129.35333333333332</v>
      </c>
      <c r="I36" s="54"/>
      <c r="J36" s="65">
        <f>E72</f>
        <v>0.04125742678515716</v>
      </c>
      <c r="K36" s="63">
        <f>L$29</f>
        <v>111</v>
      </c>
      <c r="L36" s="62">
        <f t="shared" si="68"/>
        <v>6.731560783870748E-05</v>
      </c>
      <c r="M36" s="63">
        <f>M35</f>
        <v>130.87197183298053</v>
      </c>
      <c r="N36" s="62">
        <v>0</v>
      </c>
    </row>
    <row r="37" spans="4:14" s="44" customFormat="1" ht="24.75" customHeight="1">
      <c r="D37" s="63">
        <f aca="true" t="shared" si="70" ref="D37:D68">D36+E$33</f>
        <v>100.39603960396039</v>
      </c>
      <c r="E37" s="62">
        <f t="shared" si="69"/>
        <v>3.662841614916176E-05</v>
      </c>
      <c r="F37" s="63">
        <f>F36</f>
        <v>140</v>
      </c>
      <c r="G37" s="62">
        <v>0</v>
      </c>
      <c r="I37" s="54"/>
      <c r="K37" s="63">
        <f aca="true" t="shared" si="71" ref="K37:K68">K36+L$30</f>
        <v>111.39603960396039</v>
      </c>
      <c r="L37" s="62">
        <f t="shared" si="68"/>
        <v>9.04018901409309E-05</v>
      </c>
      <c r="M37" s="63">
        <f>M35+N$30</f>
        <v>130.11220429575687</v>
      </c>
      <c r="N37" s="62">
        <f>(1/(sss_2*(2*3.141621)^0.5))*EXP(-((M37-m_2-G$33/2)^2)/(2*sss_2^2))</f>
        <v>0.07876082283288983</v>
      </c>
    </row>
    <row r="38" spans="4:14" s="44" customFormat="1" ht="24.75" customHeight="1">
      <c r="D38" s="63">
        <f t="shared" si="70"/>
        <v>100.79207920792078</v>
      </c>
      <c r="E38" s="62">
        <f t="shared" si="69"/>
        <v>4.981146496818966E-05</v>
      </c>
      <c r="F38" s="63">
        <f>F36+G$33</f>
        <v>139.83429186871692</v>
      </c>
      <c r="G38" s="62">
        <f>(1/(ss_2*(2*3.141621)^0.5))*EXP(-((F38-mm_2-G$33/2)^2)/(2*ss_2^2))</f>
        <v>2.8596249059642683E-05</v>
      </c>
      <c r="H38" s="54">
        <f>C25</f>
        <v>131.6317393702042</v>
      </c>
      <c r="I38" s="65"/>
      <c r="J38" s="66">
        <f>J36/2</f>
        <v>0.02062871339257858</v>
      </c>
      <c r="K38" s="63">
        <f t="shared" si="71"/>
        <v>111.79207920792078</v>
      </c>
      <c r="L38" s="62">
        <f t="shared" si="68"/>
        <v>0.0001206464457869046</v>
      </c>
      <c r="M38" s="63">
        <f>M37</f>
        <v>130.11220429575687</v>
      </c>
      <c r="N38" s="62">
        <v>0</v>
      </c>
    </row>
    <row r="39" spans="4:14" s="44" customFormat="1" ht="24.75" customHeight="1">
      <c r="D39" s="63">
        <f t="shared" si="70"/>
        <v>101.18811881188117</v>
      </c>
      <c r="E39" s="62">
        <f t="shared" si="69"/>
        <v>6.731560783870748E-05</v>
      </c>
      <c r="F39" s="63">
        <f>F38</f>
        <v>139.83429186871692</v>
      </c>
      <c r="G39" s="62">
        <v>0</v>
      </c>
      <c r="H39" s="54">
        <f>H38</f>
        <v>131.6317393702042</v>
      </c>
      <c r="I39" s="65"/>
      <c r="J39" s="66">
        <f>-J36/2</f>
        <v>-0.02062871339257858</v>
      </c>
      <c r="K39" s="63">
        <f t="shared" si="71"/>
        <v>112.18811881188117</v>
      </c>
      <c r="L39" s="62">
        <f t="shared" si="68"/>
        <v>0.0001600025247813471</v>
      </c>
      <c r="M39" s="63">
        <f>M37+N$30</f>
        <v>129.3524367585332</v>
      </c>
      <c r="N39" s="62">
        <f>(1/(sss_2*(2*3.141621)^0.5))*EXP(-((M39-m_2-G$33/2)^2)/(2*sss_2^2))</f>
        <v>0.07597528011968209</v>
      </c>
    </row>
    <row r="40" spans="4:14" s="44" customFormat="1" ht="24.75" customHeight="1">
      <c r="D40" s="63">
        <f t="shared" si="70"/>
        <v>101.58415841584156</v>
      </c>
      <c r="E40" s="62">
        <f t="shared" si="69"/>
        <v>9.04018901409309E-05</v>
      </c>
      <c r="F40" s="63">
        <f>F38+G$33</f>
        <v>139.66858373743383</v>
      </c>
      <c r="G40" s="62">
        <f>(1/(ss_2*(2*3.141621)^0.5))*EXP(-((F40-mm_2-G$33/2)^2)/(2*ss_2^2))</f>
        <v>3.261406689335134E-05</v>
      </c>
      <c r="K40" s="63">
        <f t="shared" si="71"/>
        <v>112.58415841584156</v>
      </c>
      <c r="L40" s="62">
        <f t="shared" si="68"/>
        <v>0.00021086981710194427</v>
      </c>
      <c r="M40" s="63">
        <f>M39</f>
        <v>129.3524367585332</v>
      </c>
      <c r="N40" s="62">
        <v>0</v>
      </c>
    </row>
    <row r="41" spans="4:14" s="44" customFormat="1" ht="24.75" customHeight="1">
      <c r="D41" s="63">
        <f t="shared" si="70"/>
        <v>101.98019801980195</v>
      </c>
      <c r="E41" s="62">
        <f t="shared" si="69"/>
        <v>0.0001206464457869046</v>
      </c>
      <c r="F41" s="63">
        <f>F40</f>
        <v>139.66858373743383</v>
      </c>
      <c r="G41" s="62">
        <v>0</v>
      </c>
      <c r="I41" s="54"/>
      <c r="K41" s="63">
        <f t="shared" si="71"/>
        <v>112.98019801980195</v>
      </c>
      <c r="L41" s="62">
        <f t="shared" si="68"/>
        <v>0.0002761705018485189</v>
      </c>
      <c r="M41" s="63">
        <f>M39+N$30</f>
        <v>128.59266922130954</v>
      </c>
      <c r="N41" s="62">
        <f>(1/(sss_2*(2*3.141621)^0.5))*EXP(-((M41-m_2-G$33/2)^2)/(2*sss_2^2))</f>
        <v>0.07161542488377773</v>
      </c>
    </row>
    <row r="42" spans="4:14" s="44" customFormat="1" ht="24.75" customHeight="1">
      <c r="D42" s="63">
        <f t="shared" si="70"/>
        <v>102.37623762376234</v>
      </c>
      <c r="E42" s="62">
        <f t="shared" si="69"/>
        <v>0.0001600025247813471</v>
      </c>
      <c r="F42" s="63">
        <f>F40+G$33</f>
        <v>139.50287560615075</v>
      </c>
      <c r="G42" s="62">
        <f>(1/(ss_2*(2*3.141621)^0.5))*EXP(-((F42-mm_2-G$33/2)^2)/(2*ss_2^2))</f>
        <v>3.7155561555053264E-05</v>
      </c>
      <c r="I42" s="54"/>
      <c r="K42" s="63">
        <f t="shared" si="71"/>
        <v>113.37623762376234</v>
      </c>
      <c r="L42" s="62">
        <f t="shared" si="68"/>
        <v>0.0003594309237589927</v>
      </c>
      <c r="M42" s="63">
        <f>M41</f>
        <v>128.59266922130954</v>
      </c>
      <c r="N42" s="62">
        <v>0</v>
      </c>
    </row>
    <row r="43" spans="4:14" s="44" customFormat="1" ht="24.75" customHeight="1">
      <c r="D43" s="63">
        <f t="shared" si="70"/>
        <v>102.77227722772273</v>
      </c>
      <c r="E43" s="62">
        <f t="shared" si="69"/>
        <v>0.00021086981710194427</v>
      </c>
      <c r="F43" s="63">
        <f>F42</f>
        <v>139.50287560615075</v>
      </c>
      <c r="G43" s="62">
        <v>0</v>
      </c>
      <c r="K43" s="63">
        <f t="shared" si="71"/>
        <v>113.77227722772273</v>
      </c>
      <c r="L43" s="62">
        <f t="shared" si="68"/>
        <v>0.0004648671643665094</v>
      </c>
      <c r="M43" s="63">
        <f>M41+N$30</f>
        <v>127.83290168408585</v>
      </c>
      <c r="N43" s="62">
        <f>(1/(sss_2*(2*3.141621)^0.5))*EXP(-((M43-m_2-G$33/2)^2)/(2*sss_2^2))</f>
        <v>0.06596491897193421</v>
      </c>
    </row>
    <row r="44" spans="4:14" s="44" customFormat="1" ht="24.75" customHeight="1">
      <c r="D44" s="63">
        <f t="shared" si="70"/>
        <v>103.16831683168311</v>
      </c>
      <c r="E44" s="62">
        <f t="shared" si="69"/>
        <v>0.0002761705018485189</v>
      </c>
      <c r="F44" s="63">
        <f>F42+G$33</f>
        <v>139.33716747486767</v>
      </c>
      <c r="G44" s="62">
        <f>(1/(ss_2*(2*3.141621)^0.5))*EXP(-((F44-mm_2-G$33/2)^2)/(2*ss_2^2))</f>
        <v>4.2282989605925396E-05</v>
      </c>
      <c r="K44" s="63">
        <f t="shared" si="71"/>
        <v>114.16831683168311</v>
      </c>
      <c r="L44" s="62">
        <f t="shared" si="68"/>
        <v>0.000597472038604283</v>
      </c>
      <c r="M44" s="63">
        <f>M43</f>
        <v>127.83290168408585</v>
      </c>
      <c r="N44" s="62">
        <v>0</v>
      </c>
    </row>
    <row r="45" spans="4:14" s="44" customFormat="1" ht="24.75" customHeight="1">
      <c r="D45" s="63">
        <f t="shared" si="70"/>
        <v>103.5643564356435</v>
      </c>
      <c r="E45" s="62">
        <f t="shared" si="69"/>
        <v>0.0003594309237589927</v>
      </c>
      <c r="F45" s="63">
        <f>F44</f>
        <v>139.33716747486767</v>
      </c>
      <c r="G45" s="62">
        <v>0</v>
      </c>
      <c r="K45" s="63">
        <f t="shared" si="71"/>
        <v>114.5643564356435</v>
      </c>
      <c r="L45" s="62">
        <f t="shared" si="68"/>
        <v>0.0007631002251389578</v>
      </c>
      <c r="M45" s="63">
        <f>M43+N$30</f>
        <v>127.07313414686217</v>
      </c>
      <c r="N45" s="62">
        <f>(1/(sss_2*(2*3.141621)^0.5))*EXP(-((M45-m_2-G$33/2)^2)/(2*sss_2^2))</f>
        <v>0.05937336881833994</v>
      </c>
    </row>
    <row r="46" spans="4:14" s="44" customFormat="1" ht="24.75" customHeight="1">
      <c r="D46" s="63">
        <f t="shared" si="70"/>
        <v>103.96039603960389</v>
      </c>
      <c r="E46" s="62">
        <f t="shared" si="69"/>
        <v>0.0004648671643665094</v>
      </c>
      <c r="F46" s="63">
        <f>F44+G$33</f>
        <v>139.1714593435846</v>
      </c>
      <c r="G46" s="62">
        <f>(1/(ss_2*(2*3.141621)^0.5))*EXP(-((F46-mm_2-G$33/2)^2)/(2*ss_2^2))</f>
        <v>4.806517505990619E-05</v>
      </c>
      <c r="K46" s="63">
        <f t="shared" si="71"/>
        <v>114.96039603960389</v>
      </c>
      <c r="L46" s="62">
        <f t="shared" si="68"/>
        <v>0.0009685473566396292</v>
      </c>
      <c r="M46" s="63">
        <f>M45</f>
        <v>127.07313414686217</v>
      </c>
      <c r="N46" s="62">
        <v>0</v>
      </c>
    </row>
    <row r="47" spans="4:14" s="44" customFormat="1" ht="24.75" customHeight="1">
      <c r="D47" s="63">
        <f t="shared" si="70"/>
        <v>104.35643564356428</v>
      </c>
      <c r="E47" s="62">
        <f t="shared" si="69"/>
        <v>0.000597472038604283</v>
      </c>
      <c r="F47" s="63">
        <f>F46</f>
        <v>139.1714593435846</v>
      </c>
      <c r="G47" s="62">
        <v>0</v>
      </c>
      <c r="K47" s="63">
        <f t="shared" si="71"/>
        <v>115.35643564356428</v>
      </c>
      <c r="L47" s="62">
        <f t="shared" si="68"/>
        <v>0.0012216179932480894</v>
      </c>
      <c r="M47" s="63">
        <f>M45+N$30</f>
        <v>126.31336660963849</v>
      </c>
      <c r="N47" s="62">
        <f>(1/(sss_2*(2*3.141621)^0.5))*EXP(-((M47-m_2-G$33/2)^2)/(2*sss_2^2))</f>
        <v>0.05222068289621736</v>
      </c>
    </row>
    <row r="48" spans="4:14" s="44" customFormat="1" ht="24.75" customHeight="1">
      <c r="D48" s="63">
        <f t="shared" si="70"/>
        <v>104.75247524752467</v>
      </c>
      <c r="E48" s="62">
        <f t="shared" si="69"/>
        <v>0.0007631002251389578</v>
      </c>
      <c r="F48" s="63">
        <f>F46+G$33</f>
        <v>139.0057512123015</v>
      </c>
      <c r="G48" s="62">
        <f>(1/(ss_2*(2*3.141621)^0.5))*EXP(-((F48-mm_2-G$33/2)^2)/(2*ss_2^2))</f>
        <v>5.457809281447534E-05</v>
      </c>
      <c r="K48" s="63">
        <f t="shared" si="71"/>
        <v>115.75247524752467</v>
      </c>
      <c r="L48" s="62">
        <f t="shared" si="68"/>
        <v>0.0015311765301416124</v>
      </c>
      <c r="M48" s="63">
        <f>M47</f>
        <v>126.31336660963849</v>
      </c>
      <c r="N48" s="62">
        <v>0</v>
      </c>
    </row>
    <row r="49" spans="4:14" s="44" customFormat="1" ht="24.75" customHeight="1">
      <c r="D49" s="63">
        <f t="shared" si="70"/>
        <v>105.14851485148506</v>
      </c>
      <c r="E49" s="62">
        <f t="shared" si="69"/>
        <v>0.0009685473566396292</v>
      </c>
      <c r="F49" s="63">
        <f>F48</f>
        <v>139.0057512123015</v>
      </c>
      <c r="G49" s="62">
        <v>0</v>
      </c>
      <c r="K49" s="63">
        <f t="shared" si="71"/>
        <v>116.14851485148506</v>
      </c>
      <c r="L49" s="62">
        <f t="shared" si="68"/>
        <v>0.0019071743121388794</v>
      </c>
      <c r="M49" s="63">
        <f>M47+N$30</f>
        <v>125.55359907241481</v>
      </c>
      <c r="N49" s="62">
        <f>(1/(sss_2*(2*3.141621)^0.5))*EXP(-((M49-m_2-G$33/2)^2)/(2*sss_2^2))</f>
        <v>0.044881317780191235</v>
      </c>
    </row>
    <row r="50" spans="4:14" s="44" customFormat="1" ht="24.75" customHeight="1">
      <c r="D50" s="63">
        <f t="shared" si="70"/>
        <v>105.54455445544545</v>
      </c>
      <c r="E50" s="62">
        <f t="shared" si="69"/>
        <v>0.0012216179932480894</v>
      </c>
      <c r="F50" s="63">
        <f>F48+G$33</f>
        <v>138.84004308101842</v>
      </c>
      <c r="G50" s="62">
        <f>(1/(ss_2*(2*3.141621)^0.5))*EXP(-((F50-mm_2-G$33/2)^2)/(2*ss_2^2))</f>
        <v>6.190549032299896E-05</v>
      </c>
      <c r="K50" s="63">
        <f t="shared" si="71"/>
        <v>116.54455445544545</v>
      </c>
      <c r="L50" s="62">
        <f t="shared" si="68"/>
        <v>0.002360645619624507</v>
      </c>
      <c r="M50" s="63">
        <f>M49</f>
        <v>125.55359907241481</v>
      </c>
      <c r="N50" s="62">
        <v>0</v>
      </c>
    </row>
    <row r="51" spans="4:14" s="44" customFormat="1" ht="24.75" customHeight="1">
      <c r="D51" s="63">
        <f t="shared" si="70"/>
        <v>105.94059405940584</v>
      </c>
      <c r="E51" s="62">
        <f t="shared" si="69"/>
        <v>0.0015311765301416124</v>
      </c>
      <c r="F51" s="63">
        <f>F50</f>
        <v>138.84004308101842</v>
      </c>
      <c r="G51" s="62">
        <v>0</v>
      </c>
      <c r="K51" s="63">
        <f t="shared" si="71"/>
        <v>116.94059405940584</v>
      </c>
      <c r="L51" s="62">
        <f t="shared" si="68"/>
        <v>0.0029036648336646913</v>
      </c>
      <c r="M51" s="63">
        <f>M49+N$30</f>
        <v>124.79383153519113</v>
      </c>
      <c r="N51" s="62">
        <f>(1/(sss_2*(2*3.141621)^0.5))*EXP(-((M51-m_2-G$33/2)^2)/(2*sss_2^2))</f>
        <v>0.03769301268181269</v>
      </c>
    </row>
    <row r="52" spans="4:14" s="44" customFormat="1" ht="24.75" customHeight="1">
      <c r="D52" s="63">
        <f t="shared" si="70"/>
        <v>106.33663366336623</v>
      </c>
      <c r="E52" s="62">
        <f t="shared" si="69"/>
        <v>0.0019071743121388794</v>
      </c>
      <c r="F52" s="63">
        <f>F50+G$33</f>
        <v>138.67433494973534</v>
      </c>
      <c r="G52" s="62">
        <f>(1/(ss_2*(2*3.141621)^0.5))*EXP(-((F52-mm_2-G$33/2)^2)/(2*ss_2^2))</f>
        <v>7.01395483693639E-05</v>
      </c>
      <c r="K52" s="63">
        <f t="shared" si="71"/>
        <v>117.33663366336623</v>
      </c>
      <c r="L52" s="62">
        <f t="shared" si="68"/>
        <v>0.00354925707101437</v>
      </c>
      <c r="M52" s="63">
        <f>M51</f>
        <v>124.79383153519113</v>
      </c>
      <c r="N52" s="62">
        <v>0</v>
      </c>
    </row>
    <row r="53" spans="4:14" s="44" customFormat="1" ht="24.75" customHeight="1">
      <c r="D53" s="63">
        <f t="shared" si="70"/>
        <v>106.73267326732662</v>
      </c>
      <c r="E53" s="62">
        <f t="shared" si="69"/>
        <v>0.002360645619624507</v>
      </c>
      <c r="F53" s="63">
        <f>F52</f>
        <v>138.67433494973534</v>
      </c>
      <c r="G53" s="62">
        <v>0</v>
      </c>
      <c r="K53" s="63">
        <f t="shared" si="71"/>
        <v>117.73267326732662</v>
      </c>
      <c r="L53" s="62">
        <f t="shared" si="68"/>
        <v>0.004311254987036634</v>
      </c>
      <c r="M53" s="63">
        <f>M51+N$30</f>
        <v>124.03406399796745</v>
      </c>
      <c r="N53" s="62">
        <f>(1/(sss_2*(2*3.141621)^0.5))*EXP(-((M53-m_2-G$33/2)^2)/(2*sss_2^2))</f>
        <v>0.030933445680524894</v>
      </c>
    </row>
    <row r="54" spans="4:14" s="44" customFormat="1" ht="24.75" customHeight="1">
      <c r="D54" s="63">
        <f t="shared" si="70"/>
        <v>107.12871287128701</v>
      </c>
      <c r="E54" s="62">
        <f t="shared" si="69"/>
        <v>0.0029036648336646913</v>
      </c>
      <c r="F54" s="63">
        <f>F52+G$33</f>
        <v>138.50862681845226</v>
      </c>
      <c r="G54" s="62">
        <f>(1/(ss_2*(2*3.141621)^0.5))*EXP(-((F54-mm_2-G$33/2)^2)/(2*ss_2^2))</f>
        <v>7.938158160249321E-05</v>
      </c>
      <c r="K54" s="63">
        <f t="shared" si="71"/>
        <v>118.12871287128701</v>
      </c>
      <c r="L54" s="62">
        <f t="shared" si="68"/>
        <v>0.005204095353004198</v>
      </c>
      <c r="M54" s="63">
        <f>M53</f>
        <v>124.03406399796745</v>
      </c>
      <c r="N54" s="62">
        <v>0</v>
      </c>
    </row>
    <row r="55" spans="4:14" s="44" customFormat="1" ht="24.75" customHeight="1">
      <c r="D55" s="63">
        <f t="shared" si="70"/>
        <v>107.5247524752474</v>
      </c>
      <c r="E55" s="62">
        <f t="shared" si="69"/>
        <v>0.00354925707101437</v>
      </c>
      <c r="F55" s="63">
        <f>F54</f>
        <v>138.50862681845226</v>
      </c>
      <c r="G55" s="62">
        <v>0</v>
      </c>
      <c r="K55" s="63">
        <f t="shared" si="71"/>
        <v>118.5247524752474</v>
      </c>
      <c r="L55" s="62">
        <f t="shared" si="68"/>
        <v>0.00624255048393891</v>
      </c>
      <c r="M55" s="63">
        <f>M53+N$30</f>
        <v>123.27429646074377</v>
      </c>
      <c r="N55" s="62">
        <f>(1/(sss_2*(2*3.141621)^0.5))*EXP(-((M55-m_2-G$33/2)^2)/(2*sss_2^2))</f>
        <v>0.02480664002718368</v>
      </c>
    </row>
    <row r="56" spans="4:14" s="44" customFormat="1" ht="24.75" customHeight="1">
      <c r="D56" s="63">
        <f t="shared" si="70"/>
        <v>107.92079207920779</v>
      </c>
      <c r="E56" s="62">
        <f t="shared" si="69"/>
        <v>0.004311254987036634</v>
      </c>
      <c r="F56" s="63">
        <f>F54+G$33</f>
        <v>138.34291868716917</v>
      </c>
      <c r="G56" s="62">
        <f>(1/(ss_2*(2*3.141621)^0.5))*EXP(-((F56-mm_2-G$33/2)^2)/(2*ss_2^2))</f>
        <v>8.974277925155466E-05</v>
      </c>
      <c r="K56" s="63">
        <f t="shared" si="71"/>
        <v>118.92079207920779</v>
      </c>
      <c r="L56" s="62">
        <f t="shared" si="68"/>
        <v>0.007441391659249903</v>
      </c>
      <c r="M56" s="63">
        <f>M55</f>
        <v>123.27429646074377</v>
      </c>
      <c r="N56" s="62">
        <v>0</v>
      </c>
    </row>
    <row r="57" spans="4:14" s="44" customFormat="1" ht="24.75" customHeight="1">
      <c r="D57" s="63">
        <f t="shared" si="70"/>
        <v>108.31683168316818</v>
      </c>
      <c r="E57" s="62">
        <f t="shared" si="69"/>
        <v>0.005204095353004198</v>
      </c>
      <c r="F57" s="63">
        <f>F56</f>
        <v>138.34291868716917</v>
      </c>
      <c r="G57" s="62">
        <v>0</v>
      </c>
      <c r="K57" s="63">
        <f t="shared" si="71"/>
        <v>119.31683168316818</v>
      </c>
      <c r="L57" s="62">
        <f t="shared" si="68"/>
        <v>0.008814984342945595</v>
      </c>
      <c r="M57" s="63">
        <f>M55+N$30</f>
        <v>122.51452892352009</v>
      </c>
      <c r="N57" s="62">
        <f>(1/(sss_2*(2*3.141621)^0.5))*EXP(-((M57-m_2-G$33/2)^2)/(2*sss_2^2))</f>
        <v>0.01943926265951758</v>
      </c>
    </row>
    <row r="58" spans="4:14" s="44" customFormat="1" ht="24.75" customHeight="1">
      <c r="D58" s="63">
        <f t="shared" si="70"/>
        <v>108.71287128712856</v>
      </c>
      <c r="E58" s="62">
        <f t="shared" si="69"/>
        <v>0.00624255048393891</v>
      </c>
      <c r="F58" s="63">
        <f>F56+G$33</f>
        <v>138.1772105558861</v>
      </c>
      <c r="G58" s="62">
        <f>(1/(ss_2*(2*3.141621)^0.5))*EXP(-((F58-mm_2-G$33/2)^2)/(2*ss_2^2))</f>
        <v>0.00010134498617019085</v>
      </c>
      <c r="K58" s="63">
        <f t="shared" si="71"/>
        <v>119.71287128712856</v>
      </c>
      <c r="L58" s="62">
        <f t="shared" si="68"/>
        <v>0.010376818234565825</v>
      </c>
      <c r="M58" s="63">
        <f>M57</f>
        <v>122.51452892352009</v>
      </c>
      <c r="N58" s="62">
        <v>0</v>
      </c>
    </row>
    <row r="59" spans="4:14" s="44" customFormat="1" ht="24.75" customHeight="1">
      <c r="D59" s="63">
        <f t="shared" si="70"/>
        <v>109.10891089108895</v>
      </c>
      <c r="E59" s="62">
        <f t="shared" si="69"/>
        <v>0.007441391659249903</v>
      </c>
      <c r="F59" s="63">
        <f>F58</f>
        <v>138.1772105558861</v>
      </c>
      <c r="G59" s="62">
        <v>0</v>
      </c>
      <c r="K59" s="63">
        <f t="shared" si="71"/>
        <v>120.10891089108895</v>
      </c>
      <c r="L59" s="62">
        <f t="shared" si="68"/>
        <v>0.0121389788815071</v>
      </c>
      <c r="M59" s="63">
        <f>M57+N$30</f>
        <v>121.75476138629641</v>
      </c>
      <c r="N59" s="62">
        <f>(1/(sss_2*(2*3.141621)^0.5))*EXP(-((M59-m_2-G$33/2)^2)/(2*sss_2^2))</f>
        <v>0.014885513769007909</v>
      </c>
    </row>
    <row r="60" spans="4:14" s="44" customFormat="1" ht="24.75" customHeight="1">
      <c r="D60" s="63">
        <f t="shared" si="70"/>
        <v>109.50495049504934</v>
      </c>
      <c r="E60" s="62">
        <f t="shared" si="69"/>
        <v>0.008814984342945595</v>
      </c>
      <c r="F60" s="63">
        <f>F58+G$33</f>
        <v>138.011502424603</v>
      </c>
      <c r="G60" s="62">
        <f>(1/(ss_2*(2*3.141621)^0.5))*EXP(-((F60-mm_2-G$33/2)^2)/(2*ss_2^2))</f>
        <v>0.00011432152404801449</v>
      </c>
      <c r="K60" s="63">
        <f t="shared" si="71"/>
        <v>120.50495049504934</v>
      </c>
      <c r="L60" s="62">
        <f t="shared" si="68"/>
        <v>0.014111571624266885</v>
      </c>
      <c r="M60" s="63">
        <f>M59</f>
        <v>121.75476138629641</v>
      </c>
      <c r="N60" s="62">
        <v>0</v>
      </c>
    </row>
    <row r="61" spans="4:14" s="44" customFormat="1" ht="24.75" customHeight="1">
      <c r="D61" s="63">
        <f t="shared" si="70"/>
        <v>109.90099009900973</v>
      </c>
      <c r="E61" s="62">
        <f t="shared" si="69"/>
        <v>0.010376818234565825</v>
      </c>
      <c r="F61" s="63">
        <f>F60</f>
        <v>138.011502424603</v>
      </c>
      <c r="G61" s="62">
        <v>0</v>
      </c>
      <c r="K61" s="63">
        <f t="shared" si="71"/>
        <v>120.90099009900973</v>
      </c>
      <c r="L61" s="62">
        <f t="shared" si="68"/>
        <v>0.016302112845783093</v>
      </c>
      <c r="M61" s="63">
        <f>M59+N$30</f>
        <v>120.99499384907273</v>
      </c>
      <c r="N61" s="62">
        <f>(1/(sss_2*(2*3.141621)^0.5))*EXP(-((M61-m_2-G$33/2)^2)/(2*sss_2^2))</f>
        <v>0.011138329652412068</v>
      </c>
    </row>
    <row r="62" spans="4:14" s="44" customFormat="1" ht="24.75" customHeight="1">
      <c r="D62" s="63">
        <f t="shared" si="70"/>
        <v>110.29702970297012</v>
      </c>
      <c r="E62" s="62">
        <f t="shared" si="69"/>
        <v>0.0121389788815071</v>
      </c>
      <c r="F62" s="63">
        <f>F60+G$33</f>
        <v>137.84579429331993</v>
      </c>
      <c r="G62" s="62">
        <f>(1/(ss_2*(2*3.141621)^0.5))*EXP(-((F62-mm_2-G$33/2)^2)/(2*ss_2^2))</f>
        <v>0.0001288180522782204</v>
      </c>
      <c r="K62" s="63">
        <f t="shared" si="71"/>
        <v>121.29702970297012</v>
      </c>
      <c r="L62" s="62">
        <f t="shared" si="68"/>
        <v>0.0187149076277273</v>
      </c>
      <c r="M62" s="63">
        <f>M61</f>
        <v>120.99499384907273</v>
      </c>
      <c r="N62" s="62">
        <v>0</v>
      </c>
    </row>
    <row r="63" spans="4:14" s="44" customFormat="1" ht="24.75" customHeight="1">
      <c r="D63" s="63">
        <f t="shared" si="70"/>
        <v>110.69306930693051</v>
      </c>
      <c r="E63" s="62">
        <f t="shared" si="69"/>
        <v>0.014111571624266885</v>
      </c>
      <c r="F63" s="63">
        <f>F62</f>
        <v>137.84579429331993</v>
      </c>
      <c r="G63" s="62">
        <v>0</v>
      </c>
      <c r="K63" s="63">
        <f t="shared" si="71"/>
        <v>121.69306930693051</v>
      </c>
      <c r="L63" s="62">
        <f t="shared" si="68"/>
        <v>0.0213504367181889</v>
      </c>
      <c r="M63" s="63">
        <f>M61+N$30</f>
        <v>120.23522631184905</v>
      </c>
      <c r="N63" s="62">
        <f>(1/(sss_2*(2*3.141621)^0.5))*EXP(-((M63-m_2-G$33/2)^2)/(2*sss_2^2))</f>
        <v>0.008144201368176679</v>
      </c>
    </row>
    <row r="64" spans="4:14" s="44" customFormat="1" ht="24.75" customHeight="1">
      <c r="D64" s="63">
        <f t="shared" si="70"/>
        <v>111.0891089108909</v>
      </c>
      <c r="E64" s="62">
        <f t="shared" si="69"/>
        <v>0.016302112845783093</v>
      </c>
      <c r="F64" s="63">
        <f>F62+G$33</f>
        <v>137.68008616203684</v>
      </c>
      <c r="G64" s="62">
        <f>(1/(ss_2*(2*3.141621)^0.5))*EXP(-((F64-mm_2-G$33/2)^2)/(2*ss_2^2))</f>
        <v>0.00014499346757996</v>
      </c>
      <c r="K64" s="63">
        <f t="shared" si="71"/>
        <v>122.0891089108909</v>
      </c>
      <c r="L64" s="62">
        <f t="shared" si="68"/>
        <v>0.02420477890243058</v>
      </c>
      <c r="M64" s="63">
        <f>M63</f>
        <v>120.23522631184905</v>
      </c>
      <c r="N64" s="62">
        <v>0</v>
      </c>
    </row>
    <row r="65" spans="4:14" s="44" customFormat="1" ht="24.75" customHeight="1">
      <c r="D65" s="63">
        <f t="shared" si="70"/>
        <v>111.48514851485129</v>
      </c>
      <c r="E65" s="62">
        <f t="shared" si="69"/>
        <v>0.0187149076277273</v>
      </c>
      <c r="F65" s="63">
        <f>F64</f>
        <v>137.68008616203684</v>
      </c>
      <c r="G65" s="62">
        <v>0</v>
      </c>
      <c r="K65" s="63">
        <f t="shared" si="71"/>
        <v>122.48514851485129</v>
      </c>
      <c r="L65" s="62">
        <f aca="true" t="shared" si="72" ref="L65:L96">(1/(sss_2*(2*3.141621)^0.5))*EXP(-((K68-m_2)^2)/(2*sss_2^2))</f>
        <v>0.027269097152270157</v>
      </c>
      <c r="M65" s="63">
        <f>M63+N$30</f>
        <v>119.47545877462537</v>
      </c>
      <c r="N65" s="62">
        <f>(1/(sss_2*(2*3.141621)^0.5))*EXP(-((M65-m_2-G$33/2)^2)/(2*sss_2^2))</f>
        <v>0.005819010445078641</v>
      </c>
    </row>
    <row r="66" spans="4:14" s="44" customFormat="1" ht="24.75" customHeight="1">
      <c r="D66" s="63">
        <f t="shared" si="70"/>
        <v>111.88118811881168</v>
      </c>
      <c r="E66" s="62">
        <f t="shared" si="69"/>
        <v>0.0213504367181889</v>
      </c>
      <c r="F66" s="63">
        <f>F64+G$33</f>
        <v>137.51437803075376</v>
      </c>
      <c r="G66" s="62">
        <f>(1/(ss_2*(2*3.141621)^0.5))*EXP(-((F66-mm_2-G$33/2)^2)/(2*ss_2^2))</f>
        <v>0.00016302084104193474</v>
      </c>
      <c r="K66" s="63">
        <f t="shared" si="71"/>
        <v>122.88118811881168</v>
      </c>
      <c r="L66" s="62">
        <f t="shared" si="72"/>
        <v>0.03052921803678305</v>
      </c>
      <c r="M66" s="63">
        <f>M65</f>
        <v>119.47545877462537</v>
      </c>
      <c r="N66" s="62">
        <v>0</v>
      </c>
    </row>
    <row r="67" spans="4:14" s="44" customFormat="1" ht="24.75" customHeight="1">
      <c r="D67" s="63">
        <f t="shared" si="70"/>
        <v>112.27722772277207</v>
      </c>
      <c r="E67" s="62">
        <f t="shared" si="69"/>
        <v>0.02420477890243058</v>
      </c>
      <c r="F67" s="63">
        <f>F66</f>
        <v>137.51437803075376</v>
      </c>
      <c r="G67" s="62">
        <v>0</v>
      </c>
      <c r="K67" s="63">
        <f t="shared" si="71"/>
        <v>123.27722772277207</v>
      </c>
      <c r="L67" s="62">
        <f t="shared" si="72"/>
        <v>0.03396533357209929</v>
      </c>
      <c r="M67" s="63">
        <f>M65+N$30</f>
        <v>118.71569123740169</v>
      </c>
      <c r="N67" s="62">
        <f>(1/(sss_2*(2*3.141621)^0.5))*EXP(-((M67-m_2-G$33/2)^2)/(2*sss_2^2))</f>
        <v>0.004062767482987996</v>
      </c>
    </row>
    <row r="68" spans="4:14" s="44" customFormat="1" ht="24.75" customHeight="1">
      <c r="D68" s="63">
        <f t="shared" si="70"/>
        <v>112.67326732673246</v>
      </c>
      <c r="E68" s="62">
        <f aca="true" t="shared" si="73" ref="E68:E99">(1/(ss_2*(2*3.141621)^0.5))*EXP(-((D68-mm_2)^2)/(2*ss_2^2))</f>
        <v>0.027269097152270157</v>
      </c>
      <c r="F68" s="63">
        <f>F66+G$33</f>
        <v>137.34866989947068</v>
      </c>
      <c r="G68" s="62">
        <f>(1/(ss_2*(2*3.141621)^0.5))*EXP(-((F68-mm_2-G$33/2)^2)/(2*ss_2^2))</f>
        <v>0.00018308839077860309</v>
      </c>
      <c r="K68" s="63">
        <f t="shared" si="71"/>
        <v>123.67326732673246</v>
      </c>
      <c r="L68" s="62">
        <f t="shared" si="72"/>
        <v>0.03755185279643527</v>
      </c>
      <c r="M68" s="63">
        <f>M67</f>
        <v>118.71569123740169</v>
      </c>
      <c r="N68" s="62">
        <v>0</v>
      </c>
    </row>
    <row r="69" spans="4:14" s="44" customFormat="1" ht="24.75" customHeight="1">
      <c r="D69" s="63">
        <f aca="true" t="shared" si="74" ref="D69:D100">D68+E$33</f>
        <v>113.06930693069285</v>
      </c>
      <c r="E69" s="62">
        <f t="shared" si="73"/>
        <v>0.03052921803678305</v>
      </c>
      <c r="F69" s="63">
        <f>F68</f>
        <v>137.34866989947068</v>
      </c>
      <c r="G69" s="62">
        <v>0</v>
      </c>
      <c r="K69" s="63">
        <f aca="true" t="shared" si="75" ref="K69:K100">K68+L$30</f>
        <v>124.06930693069285</v>
      </c>
      <c r="L69" s="62">
        <f t="shared" si="72"/>
        <v>0.04125742678515716</v>
      </c>
      <c r="M69" s="63">
        <f>M67+N$30</f>
        <v>117.955923700178</v>
      </c>
      <c r="N69" s="62">
        <f>(1/(sss_2*(2*3.141621)^0.5))*EXP(-((M69-m_2-G$33/2)^2)/(2*sss_2^2))</f>
        <v>0.0027718325886975704</v>
      </c>
    </row>
    <row r="70" spans="4:14" s="44" customFormat="1" ht="24.75" customHeight="1">
      <c r="D70" s="63">
        <f t="shared" si="74"/>
        <v>113.46534653465324</v>
      </c>
      <c r="E70" s="62">
        <f t="shared" si="73"/>
        <v>0.03396533357209929</v>
      </c>
      <c r="F70" s="63">
        <f>F68+G$33</f>
        <v>137.1829617681876</v>
      </c>
      <c r="G70" s="62">
        <f>(1/(ss_2*(2*3.141621)^0.5))*EXP(-((F70-mm_2-G$33/2)^2)/(2*ss_2^2))</f>
        <v>0.00020540048787199848</v>
      </c>
      <c r="K70" s="63">
        <f t="shared" si="75"/>
        <v>124.46534653465324</v>
      </c>
      <c r="L70" s="62">
        <f t="shared" si="72"/>
        <v>0.04504516557558201</v>
      </c>
      <c r="M70" s="63">
        <f>M69</f>
        <v>117.955923700178</v>
      </c>
      <c r="N70" s="62">
        <v>0</v>
      </c>
    </row>
    <row r="71" spans="4:14" s="44" customFormat="1" ht="24.75" customHeight="1">
      <c r="D71" s="63">
        <f t="shared" si="74"/>
        <v>113.86138613861363</v>
      </c>
      <c r="E71" s="62">
        <f t="shared" si="73"/>
        <v>0.03755185279643527</v>
      </c>
      <c r="F71" s="63">
        <f>F70</f>
        <v>137.1829617681876</v>
      </c>
      <c r="G71" s="62">
        <v>0</v>
      </c>
      <c r="K71" s="63">
        <f t="shared" si="75"/>
        <v>124.86138613861363</v>
      </c>
      <c r="L71" s="62">
        <f t="shared" si="72"/>
        <v>0.048873058668981006</v>
      </c>
      <c r="M71" s="63">
        <f>M69+N$30</f>
        <v>117.19615616295432</v>
      </c>
      <c r="N71" s="62">
        <f>(1/(sss_2*(2*3.141621)^0.5))*EXP(-((M71-m_2-G$33/2)^2)/(2*sss_2^2))</f>
        <v>0.0018479244969441364</v>
      </c>
    </row>
    <row r="72" spans="4:14" s="44" customFormat="1" ht="24.75" customHeight="1">
      <c r="D72" s="63">
        <f t="shared" si="74"/>
        <v>114.25742574257401</v>
      </c>
      <c r="E72" s="62">
        <f t="shared" si="73"/>
        <v>0.04125742678515716</v>
      </c>
      <c r="F72" s="63">
        <f>F70+G$33</f>
        <v>137.0172536369045</v>
      </c>
      <c r="G72" s="62">
        <f>(1/(ss_2*(2*3.141621)^0.5))*EXP(-((F72-mm_2-G$33/2)^2)/(2*ss_2^2))</f>
        <v>0.00023017869271037592</v>
      </c>
      <c r="K72" s="63">
        <f t="shared" si="75"/>
        <v>125.25742574257401</v>
      </c>
      <c r="L72" s="62">
        <f t="shared" si="72"/>
        <v>0.05269460264944712</v>
      </c>
      <c r="M72" s="63">
        <f>M71</f>
        <v>117.19615616295432</v>
      </c>
      <c r="N72" s="62">
        <v>0</v>
      </c>
    </row>
    <row r="73" spans="4:14" s="44" customFormat="1" ht="24.75" customHeight="1">
      <c r="D73" s="63">
        <f t="shared" si="74"/>
        <v>114.6534653465344</v>
      </c>
      <c r="E73" s="62">
        <f t="shared" si="73"/>
        <v>0.04504516557558201</v>
      </c>
      <c r="F73" s="63">
        <f>F72</f>
        <v>137.0172536369045</v>
      </c>
      <c r="G73" s="62">
        <v>0</v>
      </c>
      <c r="K73" s="63">
        <f t="shared" si="75"/>
        <v>125.6534653465344</v>
      </c>
      <c r="L73" s="62">
        <f t="shared" si="72"/>
        <v>0.05645963034834555</v>
      </c>
      <c r="M73" s="63">
        <f>M71+N$30</f>
        <v>116.43638862573064</v>
      </c>
      <c r="N73" s="62">
        <f>(1/(sss_2*(2*3.141621)^0.5))*EXP(-((M73-m_2-G$33/2)^2)/(2*sss_2^2))</f>
        <v>0.0012038535186867302</v>
      </c>
    </row>
    <row r="74" spans="4:14" s="44" customFormat="1" ht="24.75" customHeight="1">
      <c r="D74" s="63">
        <f t="shared" si="74"/>
        <v>115.04950495049479</v>
      </c>
      <c r="E74" s="62">
        <f t="shared" si="73"/>
        <v>0.048873058668981006</v>
      </c>
      <c r="F74" s="63">
        <f>F72+G$33</f>
        <v>136.85154550562143</v>
      </c>
      <c r="G74" s="62">
        <f>(1/(ss_2*(2*3.141621)^0.5))*EXP(-((F74-mm_2-G$33/2)^2)/(2*ss_2^2))</f>
        <v>0.00025766281823023907</v>
      </c>
      <c r="K74" s="63">
        <f t="shared" si="75"/>
        <v>126.04950495049479</v>
      </c>
      <c r="L74" s="62">
        <f t="shared" si="72"/>
        <v>0.0601153263289582</v>
      </c>
      <c r="M74" s="63">
        <f>M73</f>
        <v>116.43638862573064</v>
      </c>
      <c r="N74" s="62">
        <v>0</v>
      </c>
    </row>
    <row r="75" spans="4:14" s="44" customFormat="1" ht="24.75" customHeight="1">
      <c r="D75" s="63">
        <f t="shared" si="74"/>
        <v>115.44554455445518</v>
      </c>
      <c r="E75" s="62">
        <f t="shared" si="73"/>
        <v>0.05269460264944712</v>
      </c>
      <c r="F75" s="63">
        <f>F74</f>
        <v>136.85154550562143</v>
      </c>
      <c r="G75" s="62">
        <v>0</v>
      </c>
      <c r="K75" s="63">
        <f t="shared" si="75"/>
        <v>126.44554455445518</v>
      </c>
      <c r="L75" s="62">
        <f t="shared" si="72"/>
        <v>0.06360740378403955</v>
      </c>
      <c r="M75" s="63">
        <f>M73+N$30</f>
        <v>115.67662108850696</v>
      </c>
      <c r="N75" s="62">
        <f>(1/(sss_2*(2*3.141621)^0.5))*EXP(-((M75-m_2-G$33/2)^2)/(2*sss_2^2))</f>
        <v>0.0007663643039714056</v>
      </c>
    </row>
    <row r="76" spans="4:14" s="44" customFormat="1" ht="24.75" customHeight="1">
      <c r="D76" s="63">
        <f t="shared" si="74"/>
        <v>115.84158415841557</v>
      </c>
      <c r="E76" s="62">
        <f t="shared" si="73"/>
        <v>0.05645963034834555</v>
      </c>
      <c r="F76" s="63">
        <f>F74+G$33</f>
        <v>136.68583737433835</v>
      </c>
      <c r="G76" s="62">
        <f>(1/(ss_2*(2*3.141621)^0.5))*EXP(-((F76-mm_2-G$33/2)^2)/(2*ss_2^2))</f>
        <v>0.00028811201592173375</v>
      </c>
      <c r="K76" s="63">
        <f t="shared" si="75"/>
        <v>126.84158415841557</v>
      </c>
      <c r="L76" s="62">
        <f t="shared" si="72"/>
        <v>0.0668814087900508</v>
      </c>
      <c r="M76" s="63">
        <f>M75</f>
        <v>115.67662108850696</v>
      </c>
      <c r="N76" s="62">
        <v>0</v>
      </c>
    </row>
    <row r="77" spans="4:14" s="44" customFormat="1" ht="24.75" customHeight="1">
      <c r="D77" s="63">
        <f t="shared" si="74"/>
        <v>116.23762376237596</v>
      </c>
      <c r="E77" s="62">
        <f t="shared" si="73"/>
        <v>0.0601153263289582</v>
      </c>
      <c r="F77" s="63">
        <f>F76</f>
        <v>136.68583737433835</v>
      </c>
      <c r="G77" s="62">
        <v>0</v>
      </c>
      <c r="K77" s="63">
        <f t="shared" si="75"/>
        <v>127.23762376237596</v>
      </c>
      <c r="L77" s="62">
        <f t="shared" si="72"/>
        <v>0.0698841098158297</v>
      </c>
      <c r="M77" s="63">
        <f>M75+N$30</f>
        <v>114.91685355128328</v>
      </c>
      <c r="N77" s="62">
        <f>(1/(sss_2*(2*3.141621)^0.5))*EXP(-((M77-m_2-G$33/2)^2)/(2*sss_2^2))</f>
        <v>0.000476726272512295</v>
      </c>
    </row>
    <row r="78" spans="4:14" s="44" customFormat="1" ht="24.75" customHeight="1">
      <c r="D78" s="63">
        <f t="shared" si="74"/>
        <v>116.63366336633635</v>
      </c>
      <c r="E78" s="62">
        <f t="shared" si="73"/>
        <v>0.06360740378403955</v>
      </c>
      <c r="F78" s="63">
        <f>F76+G$33</f>
        <v>136.52012924305527</v>
      </c>
      <c r="G78" s="62">
        <f>(1/(ss_2*(2*3.141621)^0.5))*EXP(-((F78-mm_2-G$33/2)^2)/(2*ss_2^2))</f>
        <v>0.0003218058797705968</v>
      </c>
      <c r="K78" s="63">
        <f t="shared" si="75"/>
        <v>127.63366336633635</v>
      </c>
      <c r="L78" s="62">
        <f t="shared" si="72"/>
        <v>0.07256492398003667</v>
      </c>
      <c r="M78" s="63">
        <f>M77</f>
        <v>114.91685355128328</v>
      </c>
      <c r="N78" s="62">
        <v>0</v>
      </c>
    </row>
    <row r="79" spans="4:14" s="44" customFormat="1" ht="24.75" customHeight="1">
      <c r="D79" s="63">
        <f t="shared" si="74"/>
        <v>117.02970297029674</v>
      </c>
      <c r="E79" s="62">
        <f t="shared" si="73"/>
        <v>0.0668814087900508</v>
      </c>
      <c r="F79" s="63">
        <f>F78</f>
        <v>136.52012924305527</v>
      </c>
      <c r="G79" s="62">
        <v>0</v>
      </c>
      <c r="K79" s="63">
        <f t="shared" si="75"/>
        <v>128.02970297029674</v>
      </c>
      <c r="L79" s="62">
        <f t="shared" si="72"/>
        <v>0.07487732726012596</v>
      </c>
      <c r="M79" s="63">
        <f>M77+N$30</f>
        <v>114.1570860140596</v>
      </c>
      <c r="N79" s="62">
        <f>(1/(sss_2*(2*3.141621)^0.5))*EXP(-((M79-m_2-G$33/2)^2)/(2*sss_2^2))</f>
        <v>0.0002897844672370733</v>
      </c>
    </row>
    <row r="80" spans="4:14" s="44" customFormat="1" ht="24.75" customHeight="1">
      <c r="D80" s="63">
        <f t="shared" si="74"/>
        <v>117.42574257425713</v>
      </c>
      <c r="E80" s="62">
        <f t="shared" si="73"/>
        <v>0.0698841098158297</v>
      </c>
      <c r="F80" s="63">
        <f>F78+G$33</f>
        <v>136.35442111177218</v>
      </c>
      <c r="G80" s="62">
        <f>(1/(ss_2*(2*3.141621)^0.5))*EXP(-((F80-mm_2-G$33/2)^2)/(2*ss_2^2))</f>
        <v>0.00035904556258512774</v>
      </c>
      <c r="K80" s="63">
        <f t="shared" si="75"/>
        <v>128.42574257425713</v>
      </c>
      <c r="L80" s="62">
        <f t="shared" si="72"/>
        <v>0.0767801940373554</v>
      </c>
      <c r="M80" s="63">
        <f>M79</f>
        <v>114.1570860140596</v>
      </c>
      <c r="N80" s="62">
        <v>0</v>
      </c>
    </row>
    <row r="81" spans="4:14" s="44" customFormat="1" ht="24.75" customHeight="1">
      <c r="D81" s="63">
        <f t="shared" si="74"/>
        <v>117.82178217821752</v>
      </c>
      <c r="E81" s="62">
        <f t="shared" si="73"/>
        <v>0.07256492398003667</v>
      </c>
      <c r="F81" s="63">
        <f>F80</f>
        <v>136.35442111177218</v>
      </c>
      <c r="G81" s="62">
        <v>0</v>
      </c>
      <c r="K81" s="63">
        <f t="shared" si="75"/>
        <v>128.82178217821752</v>
      </c>
      <c r="L81" s="62">
        <f t="shared" si="72"/>
        <v>0.07823901224013845</v>
      </c>
      <c r="M81" s="63">
        <f>M79+N$30</f>
        <v>113.39731847683592</v>
      </c>
      <c r="N81" s="62">
        <f>(1/(sss_2*(2*3.141621)^0.5))*EXP(-((M81-m_2-G$33/2)^2)/(2*sss_2^2))</f>
        <v>0.0001721287112268788</v>
      </c>
    </row>
    <row r="82" spans="4:14" s="44" customFormat="1" ht="24.75" customHeight="1">
      <c r="D82" s="63">
        <f t="shared" si="74"/>
        <v>118.21782178217791</v>
      </c>
      <c r="E82" s="62">
        <f t="shared" si="73"/>
        <v>0.07487732726012596</v>
      </c>
      <c r="F82" s="63">
        <f>F80+G$33</f>
        <v>136.1887129804891</v>
      </c>
      <c r="G82" s="62">
        <f>(1/(ss_2*(2*3.141621)^0.5))*EXP(-((F82-mm_2-G$33/2)^2)/(2*ss_2^2))</f>
        <v>0.00040015489839698143</v>
      </c>
      <c r="K82" s="63">
        <f t="shared" si="75"/>
        <v>129.2178217821779</v>
      </c>
      <c r="L82" s="62">
        <f t="shared" si="72"/>
        <v>0.07922692398344822</v>
      </c>
      <c r="M82" s="63">
        <f>M81</f>
        <v>113.39731847683592</v>
      </c>
      <c r="N82" s="62">
        <v>0</v>
      </c>
    </row>
    <row r="83" spans="4:14" s="44" customFormat="1" ht="24.75" customHeight="1">
      <c r="D83" s="63">
        <f t="shared" si="74"/>
        <v>118.6138613861383</v>
      </c>
      <c r="E83" s="62">
        <f t="shared" si="73"/>
        <v>0.0767801940373554</v>
      </c>
      <c r="F83" s="63">
        <f>F82</f>
        <v>136.1887129804891</v>
      </c>
      <c r="G83" s="62">
        <v>0</v>
      </c>
      <c r="K83" s="63">
        <f t="shared" si="75"/>
        <v>129.6138613861383</v>
      </c>
      <c r="L83" s="62">
        <f t="shared" si="72"/>
        <v>0.0797255478845806</v>
      </c>
      <c r="M83" s="63">
        <f>M81+N$30</f>
        <v>112.63755093961224</v>
      </c>
      <c r="N83" s="62">
        <f>(1/(sss_2*(2*3.141621)^0.5))*EXP(-((M83-m_2-G$33/2)^2)/(2*sss_2^2))</f>
        <v>9.990879676020369E-05</v>
      </c>
    </row>
    <row r="84" spans="4:14" s="44" customFormat="1" ht="24.75" customHeight="1">
      <c r="D84" s="63">
        <f t="shared" si="74"/>
        <v>119.00990099009869</v>
      </c>
      <c r="E84" s="62">
        <f t="shared" si="73"/>
        <v>0.07823901224013845</v>
      </c>
      <c r="F84" s="63">
        <f>F82+G$33</f>
        <v>136.02300484920602</v>
      </c>
      <c r="G84" s="62">
        <f>(1/(ss_2*(2*3.141621)^0.5))*EXP(-((F84-mm_2-G$33/2)^2)/(2*ss_2^2))</f>
        <v>0.00044548152383383944</v>
      </c>
      <c r="K84" s="63">
        <f t="shared" si="75"/>
        <v>130.00990099009869</v>
      </c>
      <c r="L84" s="62">
        <f t="shared" si="72"/>
        <v>0.07972554788458103</v>
      </c>
      <c r="M84" s="63">
        <f>M83</f>
        <v>112.63755093961224</v>
      </c>
      <c r="N84" s="62">
        <v>0</v>
      </c>
    </row>
    <row r="85" spans="4:14" s="44" customFormat="1" ht="24.75" customHeight="1">
      <c r="D85" s="63">
        <f t="shared" si="74"/>
        <v>119.40594059405908</v>
      </c>
      <c r="E85" s="62">
        <f t="shared" si="73"/>
        <v>0.07922692398344822</v>
      </c>
      <c r="F85" s="63">
        <f>F84</f>
        <v>136.02300484920602</v>
      </c>
      <c r="G85" s="62">
        <v>0</v>
      </c>
      <c r="K85" s="63">
        <f t="shared" si="75"/>
        <v>130.40594059405908</v>
      </c>
      <c r="L85" s="62">
        <f t="shared" si="72"/>
        <v>0.0792269239834495</v>
      </c>
      <c r="M85" s="63">
        <f>M83+N$30</f>
        <v>111.87778340238856</v>
      </c>
      <c r="N85" s="62">
        <f>(1/(sss_2*(2*3.141621)^0.5))*EXP(-((M85-m_2-G$33/2)^2)/(2*sss_2^2))</f>
        <v>5.6666493267884745E-05</v>
      </c>
    </row>
    <row r="86" spans="1:14" ht="24.75" customHeight="1">
      <c r="A86" s="44"/>
      <c r="B86" s="44"/>
      <c r="C86" s="44"/>
      <c r="D86" s="63">
        <f t="shared" si="74"/>
        <v>119.80198019801946</v>
      </c>
      <c r="E86" s="62">
        <f t="shared" si="73"/>
        <v>0.0797255478845806</v>
      </c>
      <c r="F86" s="63">
        <f>F84+G$33</f>
        <v>135.85729671792294</v>
      </c>
      <c r="G86" s="62">
        <f>(1/(ss_2*(2*3.141621)^0.5))*EXP(-((F86-mm_2-G$33/2)^2)/(2*ss_2^2))</f>
        <v>0.0004953979905446948</v>
      </c>
      <c r="H86" s="44"/>
      <c r="I86" s="44"/>
      <c r="J86" s="44"/>
      <c r="K86" s="63">
        <f t="shared" si="75"/>
        <v>130.80198019801946</v>
      </c>
      <c r="L86" s="62">
        <f t="shared" si="72"/>
        <v>0.07823901224014057</v>
      </c>
      <c r="M86" s="63">
        <f>M85</f>
        <v>111.87778340238856</v>
      </c>
      <c r="N86" s="62">
        <v>0</v>
      </c>
    </row>
    <row r="87" spans="1:14" ht="24.75" customHeight="1">
      <c r="A87" s="44"/>
      <c r="B87" s="44"/>
      <c r="C87" s="44"/>
      <c r="D87" s="63">
        <f t="shared" si="74"/>
        <v>120.19801980197985</v>
      </c>
      <c r="E87" s="62">
        <f t="shared" si="73"/>
        <v>0.07972554788458103</v>
      </c>
      <c r="F87" s="63">
        <f>F86</f>
        <v>135.85729671792294</v>
      </c>
      <c r="G87" s="62">
        <v>0</v>
      </c>
      <c r="H87" s="44"/>
      <c r="I87" s="44"/>
      <c r="J87" s="44"/>
      <c r="K87" s="63">
        <f t="shared" si="75"/>
        <v>131.19801980197985</v>
      </c>
      <c r="L87" s="62">
        <f t="shared" si="72"/>
        <v>0.07678019403735831</v>
      </c>
      <c r="M87" s="63">
        <f>M85+N$30</f>
        <v>111.11801586516488</v>
      </c>
      <c r="N87" s="62">
        <f>(1/(sss_2*(2*3.141621)^0.5))*EXP(-((M87-m_2-G$33/2)^2)/(2*sss_2^2))</f>
        <v>3.140661598683292E-05</v>
      </c>
    </row>
    <row r="88" spans="1:14" ht="24.75" customHeight="1">
      <c r="A88" s="44"/>
      <c r="B88" s="44"/>
      <c r="C88" s="44"/>
      <c r="D88" s="63">
        <f t="shared" si="74"/>
        <v>120.59405940594024</v>
      </c>
      <c r="E88" s="62">
        <f t="shared" si="73"/>
        <v>0.0792269239834495</v>
      </c>
      <c r="F88" s="63">
        <f>F86+G$33</f>
        <v>135.69158858663985</v>
      </c>
      <c r="G88" s="62">
        <f>(1/(ss_2*(2*3.141621)^0.5))*EXP(-((F88-mm_2-G$33/2)^2)/(2*ss_2^2))</f>
        <v>0.0005503028599201348</v>
      </c>
      <c r="H88" s="44"/>
      <c r="I88" s="44"/>
      <c r="J88" s="44"/>
      <c r="K88" s="63">
        <f t="shared" si="75"/>
        <v>131.59405940594024</v>
      </c>
      <c r="L88" s="62">
        <f t="shared" si="72"/>
        <v>0.0748773272601296</v>
      </c>
      <c r="M88" s="63">
        <f>M87</f>
        <v>111.11801586516488</v>
      </c>
      <c r="N88" s="62">
        <v>0</v>
      </c>
    </row>
    <row r="89" spans="1:14" ht="24.75" customHeight="1">
      <c r="A89" s="12"/>
      <c r="B89" s="12"/>
      <c r="C89" s="12"/>
      <c r="D89" s="63">
        <f t="shared" si="74"/>
        <v>120.99009900990063</v>
      </c>
      <c r="E89" s="62">
        <f t="shared" si="73"/>
        <v>0.07823901224014057</v>
      </c>
      <c r="F89" s="63">
        <f>F88</f>
        <v>135.69158858663985</v>
      </c>
      <c r="G89" s="62">
        <v>0</v>
      </c>
      <c r="H89" s="12"/>
      <c r="I89" s="44"/>
      <c r="J89" s="12"/>
      <c r="K89" s="63">
        <f t="shared" si="75"/>
        <v>131.99009900990063</v>
      </c>
      <c r="L89" s="62">
        <f t="shared" si="72"/>
        <v>0.07256492398004097</v>
      </c>
      <c r="M89" s="63">
        <f>M87+N$30</f>
        <v>110.3582483279412</v>
      </c>
      <c r="N89" s="62">
        <f>(1/(sss_2*(2*3.141621)^0.5))*EXP(-((M89-m_2-G$33/2)^2)/(2*sss_2^2))</f>
        <v>1.7009366876513835E-05</v>
      </c>
    </row>
    <row r="90" spans="1:14" ht="24.75" customHeight="1">
      <c r="A90" s="12"/>
      <c r="B90" s="12"/>
      <c r="C90" s="12"/>
      <c r="D90" s="63">
        <f t="shared" si="74"/>
        <v>121.38613861386102</v>
      </c>
      <c r="E90" s="62">
        <f t="shared" si="73"/>
        <v>0.07678019403735831</v>
      </c>
      <c r="F90" s="63">
        <f>F88+G$33</f>
        <v>135.52588045535677</v>
      </c>
      <c r="G90" s="62">
        <f>(1/(ss_2*(2*3.141621)^0.5))*EXP(-((F90-mm_2-G$33/2)^2)/(2*ss_2^2))</f>
        <v>0.0006106217704968241</v>
      </c>
      <c r="H90" s="12"/>
      <c r="I90" s="44"/>
      <c r="J90" s="12"/>
      <c r="K90" s="63">
        <f t="shared" si="75"/>
        <v>132.38613861386102</v>
      </c>
      <c r="L90" s="62">
        <f t="shared" si="72"/>
        <v>0.06988410981583461</v>
      </c>
      <c r="M90" s="63">
        <f>M89</f>
        <v>110.3582483279412</v>
      </c>
      <c r="N90" s="62">
        <v>0</v>
      </c>
    </row>
    <row r="91" spans="1:14" ht="24.75" customHeight="1">
      <c r="A91" s="12"/>
      <c r="B91" s="12"/>
      <c r="C91" s="12"/>
      <c r="D91" s="63">
        <f t="shared" si="74"/>
        <v>121.78217821782141</v>
      </c>
      <c r="E91" s="62">
        <f t="shared" si="73"/>
        <v>0.0748773272601296</v>
      </c>
      <c r="F91" s="63">
        <f>F90</f>
        <v>135.52588045535677</v>
      </c>
      <c r="G91" s="62">
        <v>0</v>
      </c>
      <c r="H91" s="12"/>
      <c r="I91" s="44"/>
      <c r="J91" s="12"/>
      <c r="K91" s="63">
        <f t="shared" si="75"/>
        <v>132.7821782178214</v>
      </c>
      <c r="L91" s="62">
        <f t="shared" si="72"/>
        <v>0.06688140879005623</v>
      </c>
      <c r="M91" s="63">
        <f>M89+N$30</f>
        <v>109.59848079071752</v>
      </c>
      <c r="N91" s="62">
        <f>(1/(sss_2*(2*3.141621)^0.5))*EXP(-((M91-m_2-G$33/2)^2)/(2*sss_2^2))</f>
        <v>9.00175835238503E-06</v>
      </c>
    </row>
    <row r="92" spans="1:14" ht="24.75" customHeight="1">
      <c r="A92" s="12"/>
      <c r="B92" s="12"/>
      <c r="C92" s="12"/>
      <c r="D92" s="63">
        <f t="shared" si="74"/>
        <v>122.1782178217818</v>
      </c>
      <c r="E92" s="62">
        <f t="shared" si="73"/>
        <v>0.07256492398004097</v>
      </c>
      <c r="F92" s="63">
        <f>F90+G$33</f>
        <v>135.3601723240737</v>
      </c>
      <c r="G92" s="62">
        <f>(1/(ss_2*(2*3.141621)^0.5))*EXP(-((F92-mm_2-G$33/2)^2)/(2*ss_2^2))</f>
        <v>0.0006768084675747328</v>
      </c>
      <c r="H92" s="12"/>
      <c r="I92" s="12"/>
      <c r="J92" s="12"/>
      <c r="K92" s="63">
        <f t="shared" si="75"/>
        <v>133.1782178217818</v>
      </c>
      <c r="L92" s="62">
        <f t="shared" si="72"/>
        <v>0.06360740378404538</v>
      </c>
      <c r="M92" s="63">
        <f>M91</f>
        <v>109.59848079071752</v>
      </c>
      <c r="N92" s="62">
        <v>0</v>
      </c>
    </row>
    <row r="93" spans="1:14" ht="24.75" customHeight="1">
      <c r="A93" s="12"/>
      <c r="B93" s="12"/>
      <c r="C93" s="12"/>
      <c r="D93" s="63">
        <f t="shared" si="74"/>
        <v>122.57425742574219</v>
      </c>
      <c r="E93" s="62">
        <f t="shared" si="73"/>
        <v>0.06988410981583461</v>
      </c>
      <c r="F93" s="63">
        <f>F92</f>
        <v>135.3601723240737</v>
      </c>
      <c r="G93" s="62">
        <v>0</v>
      </c>
      <c r="H93" s="12"/>
      <c r="I93" s="12"/>
      <c r="J93" s="12"/>
      <c r="K93" s="63">
        <f t="shared" si="75"/>
        <v>133.5742574257422</v>
      </c>
      <c r="L93" s="62">
        <f t="shared" si="72"/>
        <v>0.06011532632896437</v>
      </c>
      <c r="M93" s="63">
        <f>M91+N$30</f>
        <v>108.83871325349384</v>
      </c>
      <c r="N93" s="62">
        <f>(1/(sss_2*(2*3.141621)^0.5))*EXP(-((M93-m_2-G$33/2)^2)/(2*sss_2^2))</f>
        <v>4.655204346305338E-06</v>
      </c>
    </row>
    <row r="94" spans="1:14" ht="24.75" customHeight="1">
      <c r="A94" s="12"/>
      <c r="B94" s="12"/>
      <c r="C94" s="12"/>
      <c r="D94" s="63">
        <f t="shared" si="74"/>
        <v>122.97029702970258</v>
      </c>
      <c r="E94" s="62">
        <f t="shared" si="73"/>
        <v>0.06688140879005623</v>
      </c>
      <c r="F94" s="63">
        <f>F92+G$33</f>
        <v>135.1944641927906</v>
      </c>
      <c r="G94" s="62">
        <f>(1/(ss_2*(2*3.141621)^0.5))*EXP(-((F94-mm_2-G$33/2)^2)/(2*ss_2^2))</f>
        <v>0.00074934578371545</v>
      </c>
      <c r="H94" s="12"/>
      <c r="I94" s="12"/>
      <c r="J94" s="12"/>
      <c r="K94" s="63">
        <f t="shared" si="75"/>
        <v>133.97029702970258</v>
      </c>
      <c r="L94" s="62">
        <f t="shared" si="72"/>
        <v>0.056459630348351955</v>
      </c>
      <c r="M94" s="63">
        <f>M93</f>
        <v>108.83871325349384</v>
      </c>
      <c r="N94" s="62">
        <v>0</v>
      </c>
    </row>
    <row r="95" spans="1:14" ht="24.75" customHeight="1">
      <c r="A95" s="12"/>
      <c r="B95" s="12"/>
      <c r="C95" s="12"/>
      <c r="D95" s="63">
        <f t="shared" si="74"/>
        <v>123.36633663366297</v>
      </c>
      <c r="E95" s="62">
        <f t="shared" si="73"/>
        <v>0.06360740378404538</v>
      </c>
      <c r="F95" s="63">
        <f>F94</f>
        <v>135.1944641927906</v>
      </c>
      <c r="G95" s="62">
        <v>0</v>
      </c>
      <c r="H95" s="12"/>
      <c r="I95" s="12"/>
      <c r="J95" s="12"/>
      <c r="K95" s="63">
        <f t="shared" si="75"/>
        <v>134.36633663366297</v>
      </c>
      <c r="L95" s="62">
        <f t="shared" si="72"/>
        <v>0.05269460264945367</v>
      </c>
      <c r="M95" s="63">
        <f>M93+N$30</f>
        <v>108.07894571627016</v>
      </c>
      <c r="N95" s="62">
        <f>(1/(sss_2*(2*3.141621)^0.5))*EXP(-((M95-m_2-G$33/2)^2)/(2*sss_2^2))</f>
        <v>2.3524605356552812E-06</v>
      </c>
    </row>
    <row r="96" spans="1:14" ht="24.75" customHeight="1">
      <c r="A96" s="12"/>
      <c r="B96" s="12"/>
      <c r="C96" s="12"/>
      <c r="D96" s="63">
        <f t="shared" si="74"/>
        <v>123.76237623762336</v>
      </c>
      <c r="E96" s="62">
        <f t="shared" si="73"/>
        <v>0.06011532632896437</v>
      </c>
      <c r="F96" s="63">
        <f>F94+G$33</f>
        <v>135.02875606150752</v>
      </c>
      <c r="G96" s="62">
        <f>(1/(ss_2*(2*3.141621)^0.5))*EXP(-((F96-mm_2-G$33/2)^2)/(2*ss_2^2))</f>
        <v>0.0008287465579393818</v>
      </c>
      <c r="H96" s="12"/>
      <c r="I96" s="12"/>
      <c r="J96" s="12"/>
      <c r="K96" s="63">
        <f t="shared" si="75"/>
        <v>134.76237623762336</v>
      </c>
      <c r="L96" s="62">
        <f t="shared" si="72"/>
        <v>0.048873058668987605</v>
      </c>
      <c r="M96" s="63">
        <f>M95</f>
        <v>108.07894571627016</v>
      </c>
      <c r="N96" s="62">
        <v>0</v>
      </c>
    </row>
    <row r="97" spans="1:14" ht="24.75" customHeight="1">
      <c r="A97" s="12"/>
      <c r="B97" s="12"/>
      <c r="C97" s="12"/>
      <c r="D97" s="63">
        <f t="shared" si="74"/>
        <v>124.15841584158375</v>
      </c>
      <c r="E97" s="62">
        <f t="shared" si="73"/>
        <v>0.056459630348351955</v>
      </c>
      <c r="F97" s="63">
        <f>F96</f>
        <v>135.02875606150752</v>
      </c>
      <c r="G97" s="62">
        <v>0</v>
      </c>
      <c r="H97" s="12"/>
      <c r="I97" s="12"/>
      <c r="J97" s="12"/>
      <c r="K97" s="63">
        <f t="shared" si="75"/>
        <v>135.15841584158375</v>
      </c>
      <c r="L97" s="62">
        <f aca="true" t="shared" si="76" ref="L97:L128">(1/(sss_2*(2*3.141621)^0.5))*EXP(-((K100-m_2)^2)/(2*sss_2^2))</f>
        <v>0.04504516557558858</v>
      </c>
      <c r="M97" s="63">
        <f>M95+N$30</f>
        <v>107.31917817904647</v>
      </c>
      <c r="N97" s="62">
        <f>(1/(sss_2*(2*3.141621)^0.5))*EXP(-((M97-m_2-G$33/2)^2)/(2*sss_2^2))</f>
        <v>1.1616576076945834E-06</v>
      </c>
    </row>
    <row r="98" spans="1:14" ht="24.75" customHeight="1">
      <c r="A98" s="12"/>
      <c r="B98" s="12"/>
      <c r="C98" s="12"/>
      <c r="D98" s="63">
        <f t="shared" si="74"/>
        <v>124.55445544554414</v>
      </c>
      <c r="E98" s="62">
        <f t="shared" si="73"/>
        <v>0.05269460264945367</v>
      </c>
      <c r="F98" s="63">
        <f>F96+G$33</f>
        <v>134.86304793022444</v>
      </c>
      <c r="G98" s="62">
        <f>(1/(ss_2*(2*3.141621)^0.5))*EXP(-((F98-mm_2-G$33/2)^2)/(2*ss_2^2))</f>
        <v>0.0009155544806084858</v>
      </c>
      <c r="H98" s="12"/>
      <c r="I98" s="12"/>
      <c r="J98" s="12"/>
      <c r="K98" s="63">
        <f t="shared" si="75"/>
        <v>135.55445544554414</v>
      </c>
      <c r="L98" s="62">
        <f t="shared" si="76"/>
        <v>0.041257426785163615</v>
      </c>
      <c r="M98" s="63">
        <f>M97</f>
        <v>107.31917817904647</v>
      </c>
      <c r="N98" s="62">
        <v>0</v>
      </c>
    </row>
    <row r="99" spans="1:14" ht="24.75" customHeight="1">
      <c r="A99" s="12"/>
      <c r="B99" s="12"/>
      <c r="C99" s="12"/>
      <c r="D99" s="63">
        <f t="shared" si="74"/>
        <v>124.95049504950453</v>
      </c>
      <c r="E99" s="62">
        <f t="shared" si="73"/>
        <v>0.048873058668987605</v>
      </c>
      <c r="F99" s="63">
        <f>F98</f>
        <v>134.86304793022444</v>
      </c>
      <c r="G99" s="62">
        <v>0</v>
      </c>
      <c r="H99" s="12"/>
      <c r="I99" s="12"/>
      <c r="J99" s="12"/>
      <c r="K99" s="63">
        <f t="shared" si="75"/>
        <v>135.95049504950453</v>
      </c>
      <c r="L99" s="62">
        <f t="shared" si="76"/>
        <v>0.03755185279644156</v>
      </c>
      <c r="M99" s="63">
        <f>M97+N$30</f>
        <v>106.5594106418228</v>
      </c>
      <c r="N99" s="62">
        <f>(1/(sss_2*(2*3.141621)^0.5))*EXP(-((M99-m_2-G$33/2)^2)/(2*sss_2^2))</f>
        <v>5.605393853196082E-07</v>
      </c>
    </row>
    <row r="100" spans="1:14" ht="24.75" customHeight="1">
      <c r="A100" s="12"/>
      <c r="B100" s="12"/>
      <c r="C100" s="12"/>
      <c r="D100" s="63">
        <f t="shared" si="74"/>
        <v>125.34653465346491</v>
      </c>
      <c r="E100" s="62">
        <f aca="true" t="shared" si="77" ref="E100:E131">(1/(ss_2*(2*3.141621)^0.5))*EXP(-((D100-mm_2)^2)/(2*ss_2^2))</f>
        <v>0.04504516557558858</v>
      </c>
      <c r="F100" s="63">
        <f>F98+G$33</f>
        <v>134.69733979894136</v>
      </c>
      <c r="G100" s="62">
        <f>(1/(ss_2*(2*3.141621)^0.5))*EXP(-((F100-mm_2-G$33/2)^2)/(2*ss_2^2))</f>
        <v>0.0010103448501803324</v>
      </c>
      <c r="H100" s="12"/>
      <c r="I100" s="12"/>
      <c r="J100" s="12"/>
      <c r="K100" s="63">
        <f t="shared" si="75"/>
        <v>136.34653465346491</v>
      </c>
      <c r="L100" s="62">
        <f t="shared" si="76"/>
        <v>0.03396533357210534</v>
      </c>
      <c r="M100" s="63">
        <f>M99</f>
        <v>106.5594106418228</v>
      </c>
      <c r="N100" s="62">
        <v>0</v>
      </c>
    </row>
    <row r="101" spans="1:14" ht="24.75" customHeight="1">
      <c r="A101" s="12"/>
      <c r="B101" s="12"/>
      <c r="C101" s="12"/>
      <c r="D101" s="63">
        <f aca="true" t="shared" si="78" ref="D101:D132">D100+E$33</f>
        <v>125.7425742574253</v>
      </c>
      <c r="E101" s="62">
        <f t="shared" si="77"/>
        <v>0.041257426785163615</v>
      </c>
      <c r="F101" s="63">
        <f>F100</f>
        <v>134.69733979894136</v>
      </c>
      <c r="G101" s="62">
        <v>0</v>
      </c>
      <c r="H101" s="12"/>
      <c r="I101" s="12"/>
      <c r="J101" s="12"/>
      <c r="K101" s="63">
        <f aca="true" t="shared" si="79" ref="K101:K132">K100+L$30</f>
        <v>136.7425742574253</v>
      </c>
      <c r="L101" s="62">
        <f t="shared" si="76"/>
        <v>0.03052921803678882</v>
      </c>
      <c r="M101" s="63">
        <f>M99+N$30</f>
        <v>105.79964310459911</v>
      </c>
      <c r="N101" s="62">
        <f>(1/(sss_2*(2*3.141621)^0.5))*EXP(-((M101-m_2-G$33/2)^2)/(2*sss_2^2))</f>
        <v>2.6430557419522283E-07</v>
      </c>
    </row>
    <row r="102" spans="1:14" ht="24.75" customHeight="1">
      <c r="A102" s="12"/>
      <c r="B102" s="12"/>
      <c r="C102" s="12"/>
      <c r="D102" s="63">
        <f t="shared" si="78"/>
        <v>126.13861386138569</v>
      </c>
      <c r="E102" s="62">
        <f t="shared" si="77"/>
        <v>0.03755185279644156</v>
      </c>
      <c r="F102" s="63">
        <f>F100+G$33</f>
        <v>134.53163166765827</v>
      </c>
      <c r="G102" s="62">
        <f>(1/(ss_2*(2*3.141621)^0.5))*EXP(-((F102-mm_2-G$33/2)^2)/(2*ss_2^2))</f>
        <v>0.001113725227260173</v>
      </c>
      <c r="H102" s="12"/>
      <c r="I102" s="12"/>
      <c r="J102" s="12"/>
      <c r="K102" s="63">
        <f t="shared" si="79"/>
        <v>137.1386138613857</v>
      </c>
      <c r="L102" s="62">
        <f t="shared" si="76"/>
        <v>0.02726909715227561</v>
      </c>
      <c r="M102" s="63">
        <f>M101</f>
        <v>105.79964310459911</v>
      </c>
      <c r="N102" s="62">
        <v>0</v>
      </c>
    </row>
    <row r="103" spans="1:14" ht="24.75" customHeight="1">
      <c r="A103" s="12"/>
      <c r="B103" s="12"/>
      <c r="C103" s="12"/>
      <c r="D103" s="63">
        <f t="shared" si="78"/>
        <v>126.53465346534608</v>
      </c>
      <c r="E103" s="62">
        <f t="shared" si="77"/>
        <v>0.03396533357210534</v>
      </c>
      <c r="F103" s="63">
        <f>F102</f>
        <v>134.53163166765827</v>
      </c>
      <c r="G103" s="62">
        <v>0</v>
      </c>
      <c r="H103" s="12"/>
      <c r="I103" s="12"/>
      <c r="J103" s="12"/>
      <c r="K103" s="63">
        <f t="shared" si="79"/>
        <v>137.53465346534608</v>
      </c>
      <c r="L103" s="62">
        <f t="shared" si="76"/>
        <v>0.024204778902435685</v>
      </c>
      <c r="M103" s="63">
        <f>M101+N$30</f>
        <v>105.03987556737543</v>
      </c>
      <c r="N103" s="62">
        <f>(1/(sss_2*(2*3.141621)^0.5))*EXP(-((M103-m_2-G$33/2)^2)/(2*sss_2^2))</f>
        <v>1.21780768282912E-07</v>
      </c>
    </row>
    <row r="104" spans="1:14" ht="24.75" customHeight="1">
      <c r="A104" s="12"/>
      <c r="B104" s="12"/>
      <c r="C104" s="12"/>
      <c r="D104" s="63">
        <f t="shared" si="78"/>
        <v>126.93069306930647</v>
      </c>
      <c r="E104" s="62">
        <f t="shared" si="77"/>
        <v>0.03052921803678882</v>
      </c>
      <c r="F104" s="63">
        <f>F102+G$33</f>
        <v>134.3659235363752</v>
      </c>
      <c r="G104" s="62">
        <f>(1/(ss_2*(2*3.141621)^0.5))*EXP(-((F104-mm_2-G$33/2)^2)/(2*ss_2^2))</f>
        <v>0.0012263359706727883</v>
      </c>
      <c r="H104" s="12"/>
      <c r="I104" s="12"/>
      <c r="J104" s="12"/>
      <c r="K104" s="63">
        <f t="shared" si="79"/>
        <v>137.93069306930647</v>
      </c>
      <c r="L104" s="62">
        <f t="shared" si="76"/>
        <v>0.021350436718193627</v>
      </c>
      <c r="M104" s="63">
        <f>M103</f>
        <v>105.03987556737543</v>
      </c>
      <c r="N104" s="62">
        <v>0</v>
      </c>
    </row>
    <row r="105" spans="1:14" ht="24.75" customHeight="1">
      <c r="A105" s="12"/>
      <c r="B105" s="12"/>
      <c r="C105" s="12"/>
      <c r="D105" s="63">
        <f t="shared" si="78"/>
        <v>127.32673267326686</v>
      </c>
      <c r="E105" s="62">
        <f t="shared" si="77"/>
        <v>0.02726909715227561</v>
      </c>
      <c r="F105" s="63">
        <f>F104</f>
        <v>134.3659235363752</v>
      </c>
      <c r="G105" s="62">
        <v>0</v>
      </c>
      <c r="H105" s="12"/>
      <c r="I105" s="12"/>
      <c r="J105" s="12"/>
      <c r="K105" s="63">
        <f t="shared" si="79"/>
        <v>138.32673267326686</v>
      </c>
      <c r="L105" s="62">
        <f t="shared" si="76"/>
        <v>0.018714907627731647</v>
      </c>
      <c r="M105" s="63">
        <f>M103+N$30</f>
        <v>104.28010803015175</v>
      </c>
      <c r="N105" s="62">
        <f>(1/(sss_2*(2*3.141621)^0.5))*EXP(-((M105-m_2-G$33/2)^2)/(2*sss_2^2))</f>
        <v>5.483063736066483E-08</v>
      </c>
    </row>
    <row r="106" spans="1:14" ht="24.75" customHeight="1">
      <c r="A106" s="12"/>
      <c r="B106" s="12"/>
      <c r="C106" s="12"/>
      <c r="D106" s="63">
        <f t="shared" si="78"/>
        <v>127.72277227722725</v>
      </c>
      <c r="E106" s="62">
        <f t="shared" si="77"/>
        <v>0.024204778902435685</v>
      </c>
      <c r="F106" s="63">
        <f>F104+G$33</f>
        <v>134.2002154050921</v>
      </c>
      <c r="G106" s="62">
        <f>(1/(ss_2*(2*3.141621)^0.5))*EXP(-((F106-mm_2-G$33/2)^2)/(2*ss_2^2))</f>
        <v>0.0013488506396380714</v>
      </c>
      <c r="H106" s="12"/>
      <c r="I106" s="12"/>
      <c r="J106" s="12"/>
      <c r="K106" s="63">
        <f t="shared" si="79"/>
        <v>138.72277227722725</v>
      </c>
      <c r="L106" s="62">
        <f t="shared" si="76"/>
        <v>0.016302112845787056</v>
      </c>
      <c r="M106" s="63">
        <f>M105</f>
        <v>104.28010803015175</v>
      </c>
      <c r="N106" s="62">
        <v>0</v>
      </c>
    </row>
    <row r="107" spans="1:14" ht="24.75" customHeight="1">
      <c r="A107" s="12"/>
      <c r="B107" s="12"/>
      <c r="C107" s="12"/>
      <c r="D107" s="63">
        <f t="shared" si="78"/>
        <v>128.11881188118764</v>
      </c>
      <c r="E107" s="62">
        <f t="shared" si="77"/>
        <v>0.021350436718193627</v>
      </c>
      <c r="F107" s="63">
        <f>F106</f>
        <v>134.2002154050921</v>
      </c>
      <c r="G107" s="62">
        <v>0</v>
      </c>
      <c r="H107" s="12"/>
      <c r="I107" s="12"/>
      <c r="J107" s="12"/>
      <c r="K107" s="63">
        <f t="shared" si="79"/>
        <v>139.11881188118764</v>
      </c>
      <c r="L107" s="62">
        <f t="shared" si="76"/>
        <v>0.014111571624270465</v>
      </c>
      <c r="M107" s="63">
        <f>M105+N$30</f>
        <v>103.52034049292807</v>
      </c>
      <c r="N107" s="62">
        <f>(1/(sss_2*(2*3.141621)^0.5))*EXP(-((M107-m_2-G$33/2)^2)/(2*sss_2^2))</f>
        <v>2.4123486558839853E-08</v>
      </c>
    </row>
    <row r="108" spans="1:14" ht="24.75" customHeight="1">
      <c r="A108" s="12"/>
      <c r="B108" s="12"/>
      <c r="C108" s="12"/>
      <c r="D108" s="63">
        <f t="shared" si="78"/>
        <v>128.51485148514803</v>
      </c>
      <c r="E108" s="62">
        <f t="shared" si="77"/>
        <v>0.018714907627731647</v>
      </c>
      <c r="F108" s="63">
        <f>F106+G$33</f>
        <v>134.03450727380903</v>
      </c>
      <c r="G108" s="62">
        <f>(1/(ss_2*(2*3.141621)^0.5))*EXP(-((F108-mm_2-G$33/2)^2)/(2*ss_2^2))</f>
        <v>0.0014819762455773155</v>
      </c>
      <c r="H108" s="12"/>
      <c r="I108" s="12"/>
      <c r="J108" s="12"/>
      <c r="K108" s="63">
        <f t="shared" si="79"/>
        <v>139.51485148514803</v>
      </c>
      <c r="L108" s="62">
        <f t="shared" si="76"/>
        <v>0.012138978881510314</v>
      </c>
      <c r="M108" s="63">
        <f>M107</f>
        <v>103.52034049292807</v>
      </c>
      <c r="N108" s="62">
        <v>0</v>
      </c>
    </row>
    <row r="109" spans="1:14" ht="24.75" customHeight="1">
      <c r="A109" s="12"/>
      <c r="B109" s="12"/>
      <c r="C109" s="12"/>
      <c r="D109" s="63">
        <f t="shared" si="78"/>
        <v>128.91089108910842</v>
      </c>
      <c r="E109" s="62">
        <f t="shared" si="77"/>
        <v>0.016302112845787056</v>
      </c>
      <c r="F109" s="63">
        <f>F108</f>
        <v>134.03450727380903</v>
      </c>
      <c r="G109" s="62">
        <v>0</v>
      </c>
      <c r="H109" s="12"/>
      <c r="I109" s="12"/>
      <c r="J109" s="12"/>
      <c r="K109" s="63">
        <f t="shared" si="79"/>
        <v>139.91089108910842</v>
      </c>
      <c r="L109" s="62">
        <f t="shared" si="76"/>
        <v>0.010376818234568687</v>
      </c>
      <c r="M109" s="63">
        <f>M107+N$30</f>
        <v>102.76057295570439</v>
      </c>
      <c r="N109" s="62">
        <f>(1/(sss_2*(2*3.141621)^0.5))*EXP(-((M109-m_2-G$33/2)^2)/(2*sss_2^2))</f>
        <v>1.0371201118494035E-08</v>
      </c>
    </row>
    <row r="110" spans="1:14" ht="24.75" customHeight="1">
      <c r="A110" s="12"/>
      <c r="B110" s="12"/>
      <c r="C110" s="12"/>
      <c r="D110" s="63">
        <f t="shared" si="78"/>
        <v>129.3069306930688</v>
      </c>
      <c r="E110" s="62">
        <f t="shared" si="77"/>
        <v>0.014111571624270465</v>
      </c>
      <c r="F110" s="63">
        <f>F108+G$33</f>
        <v>133.86879914252594</v>
      </c>
      <c r="G110" s="62">
        <f>(1/(ss_2*(2*3.141621)^0.5))*EXP(-((F110-mm_2-G$33/2)^2)/(2*ss_2^2))</f>
        <v>0.0016264533366149292</v>
      </c>
      <c r="H110" s="12"/>
      <c r="I110" s="12"/>
      <c r="J110" s="12"/>
      <c r="K110" s="63">
        <f t="shared" si="79"/>
        <v>140.3069306930688</v>
      </c>
      <c r="L110" s="62">
        <f t="shared" si="76"/>
        <v>0.00881498434294812</v>
      </c>
      <c r="M110" s="63">
        <f>M109</f>
        <v>102.76057295570439</v>
      </c>
      <c r="N110" s="62">
        <v>0</v>
      </c>
    </row>
    <row r="111" spans="1:14" ht="24.75" customHeight="1">
      <c r="A111" s="12"/>
      <c r="B111" s="12"/>
      <c r="C111" s="12"/>
      <c r="D111" s="63">
        <f t="shared" si="78"/>
        <v>129.7029702970292</v>
      </c>
      <c r="E111" s="62">
        <f t="shared" si="77"/>
        <v>0.012138978881510314</v>
      </c>
      <c r="F111" s="63">
        <f>F110</f>
        <v>133.86879914252594</v>
      </c>
      <c r="G111" s="62">
        <v>0</v>
      </c>
      <c r="H111" s="12"/>
      <c r="I111" s="12"/>
      <c r="J111" s="12"/>
      <c r="K111" s="63">
        <f t="shared" si="79"/>
        <v>140.7029702970292</v>
      </c>
      <c r="L111" s="62">
        <f t="shared" si="76"/>
        <v>0.007441391659252114</v>
      </c>
      <c r="M111" s="63">
        <f>M109+N$30</f>
        <v>102.00080541848071</v>
      </c>
      <c r="N111" s="62">
        <f>(1/(sss_2*(2*3.141621)^0.5))*EXP(-((M111-m_2-G$33/2)^2)/(2*sss_2^2))</f>
        <v>4.357026822286605E-09</v>
      </c>
    </row>
    <row r="112" spans="1:14" ht="24.75" customHeight="1">
      <c r="A112" s="12"/>
      <c r="B112" s="12"/>
      <c r="C112" s="12"/>
      <c r="D112" s="63">
        <f t="shared" si="78"/>
        <v>130.09900990098959</v>
      </c>
      <c r="E112" s="62">
        <f t="shared" si="77"/>
        <v>0.010376818234568687</v>
      </c>
      <c r="F112" s="63">
        <f>F110+G$33</f>
        <v>133.70309101124286</v>
      </c>
      <c r="G112" s="62">
        <f>(1/(ss_2*(2*3.141621)^0.5))*EXP(-((F112-mm_2-G$33/2)^2)/(2*ss_2^2))</f>
        <v>0.0017830558974874624</v>
      </c>
      <c r="H112" s="12"/>
      <c r="I112" s="12"/>
      <c r="J112" s="12"/>
      <c r="K112" s="63">
        <f t="shared" si="79"/>
        <v>141.09900990098959</v>
      </c>
      <c r="L112" s="62">
        <f t="shared" si="76"/>
        <v>0.006242550483940831</v>
      </c>
      <c r="M112" s="63">
        <f>M111</f>
        <v>102.00080541848071</v>
      </c>
      <c r="N112" s="62">
        <v>0</v>
      </c>
    </row>
    <row r="113" spans="1:14" ht="24.75" customHeight="1">
      <c r="A113" s="12"/>
      <c r="B113" s="12"/>
      <c r="C113" s="12"/>
      <c r="D113" s="63">
        <f t="shared" si="78"/>
        <v>130.49504950494998</v>
      </c>
      <c r="E113" s="62">
        <f t="shared" si="77"/>
        <v>0.00881498434294812</v>
      </c>
      <c r="F113" s="63">
        <f>F112</f>
        <v>133.70309101124286</v>
      </c>
      <c r="G113" s="62">
        <v>0</v>
      </c>
      <c r="H113" s="12"/>
      <c r="I113" s="12"/>
      <c r="J113" s="12"/>
      <c r="K113" s="63">
        <f t="shared" si="79"/>
        <v>141.49504950494998</v>
      </c>
      <c r="L113" s="62">
        <f t="shared" si="76"/>
        <v>0.005204095353005858</v>
      </c>
      <c r="M113" s="63">
        <f>M111+N$30</f>
        <v>101.24103788125703</v>
      </c>
      <c r="N113" s="62">
        <f>(1/(sss_2*(2*3.141621)^0.5))*EXP(-((M113-m_2-G$33/2)^2)/(2*sss_2^2))</f>
        <v>1.7886427576016757E-09</v>
      </c>
    </row>
    <row r="114" spans="1:14" ht="24.75" customHeight="1">
      <c r="A114" s="12"/>
      <c r="B114" s="12"/>
      <c r="C114" s="12"/>
      <c r="D114" s="63">
        <f t="shared" si="78"/>
        <v>130.89108910891036</v>
      </c>
      <c r="E114" s="62">
        <f t="shared" si="77"/>
        <v>0.007441391659252114</v>
      </c>
      <c r="F114" s="63">
        <f>F112+G$33</f>
        <v>133.53738287995978</v>
      </c>
      <c r="G114" s="62">
        <f>(1/(ss_2*(2*3.141621)^0.5))*EXP(-((F114-mm_2-G$33/2)^2)/(2*ss_2^2))</f>
        <v>0.0019525910473427196</v>
      </c>
      <c r="H114" s="12"/>
      <c r="I114" s="12"/>
      <c r="J114" s="12"/>
      <c r="K114" s="63">
        <f t="shared" si="79"/>
        <v>141.89108910891036</v>
      </c>
      <c r="L114" s="62">
        <f t="shared" si="76"/>
        <v>0.004311254987038054</v>
      </c>
      <c r="M114" s="63">
        <f>M113</f>
        <v>101.24103788125703</v>
      </c>
      <c r="N114" s="62">
        <v>0</v>
      </c>
    </row>
    <row r="115" spans="1:14" ht="24.75" customHeight="1">
      <c r="A115" s="12"/>
      <c r="B115" s="12"/>
      <c r="C115" s="12"/>
      <c r="D115" s="63">
        <f t="shared" si="78"/>
        <v>131.28712871287075</v>
      </c>
      <c r="E115" s="62">
        <f t="shared" si="77"/>
        <v>0.006242550483940831</v>
      </c>
      <c r="F115" s="63">
        <f>F114</f>
        <v>133.53738287995978</v>
      </c>
      <c r="G115" s="62">
        <v>0</v>
      </c>
      <c r="H115" s="12"/>
      <c r="I115" s="12"/>
      <c r="J115" s="12"/>
      <c r="K115" s="63">
        <f t="shared" si="79"/>
        <v>142.28712871287075</v>
      </c>
      <c r="L115" s="62">
        <f t="shared" si="76"/>
        <v>0.003549257071015577</v>
      </c>
      <c r="M115" s="63">
        <f>M113+N$30</f>
        <v>100.48127034403335</v>
      </c>
      <c r="N115" s="62">
        <f>(1/(sss_2*(2*3.141621)^0.5))*EXP(-((M115-m_2-G$33/2)^2)/(2*sss_2^2))</f>
        <v>7.175120198114196E-10</v>
      </c>
    </row>
    <row r="116" spans="1:14" ht="24.75" customHeight="1">
      <c r="A116" s="12"/>
      <c r="B116" s="12"/>
      <c r="C116" s="12"/>
      <c r="D116" s="63">
        <f t="shared" si="78"/>
        <v>131.68316831683114</v>
      </c>
      <c r="E116" s="62">
        <f t="shared" si="77"/>
        <v>0.005204095353005858</v>
      </c>
      <c r="F116" s="63">
        <f>F114+G$33</f>
        <v>133.3716747486767</v>
      </c>
      <c r="G116" s="62">
        <f>(1/(ss_2*(2*3.141621)^0.5))*EXP(-((F116-mm_2-G$33/2)^2)/(2*ss_2^2))</f>
        <v>0.002135898517821322</v>
      </c>
      <c r="H116" s="12"/>
      <c r="I116" s="12"/>
      <c r="J116" s="12"/>
      <c r="K116" s="63">
        <f t="shared" si="79"/>
        <v>142.68316831683114</v>
      </c>
      <c r="L116" s="62">
        <f t="shared" si="76"/>
        <v>0.002903664833665711</v>
      </c>
      <c r="M116" s="63">
        <f>M115</f>
        <v>100.48127034403335</v>
      </c>
      <c r="N116" s="62">
        <v>0</v>
      </c>
    </row>
    <row r="117" spans="1:14" ht="24.75" customHeight="1">
      <c r="A117" s="12"/>
      <c r="B117" s="12"/>
      <c r="C117" s="12"/>
      <c r="D117" s="63">
        <f t="shared" si="78"/>
        <v>132.07920792079153</v>
      </c>
      <c r="E117" s="62">
        <f t="shared" si="77"/>
        <v>0.004311254987038054</v>
      </c>
      <c r="F117" s="63">
        <f>F116</f>
        <v>133.3716747486767</v>
      </c>
      <c r="G117" s="62">
        <v>0</v>
      </c>
      <c r="H117" s="12"/>
      <c r="I117" s="12"/>
      <c r="J117" s="12"/>
      <c r="K117" s="63">
        <f t="shared" si="79"/>
        <v>143.07920792079153</v>
      </c>
      <c r="L117" s="62">
        <f t="shared" si="76"/>
        <v>0.002360645619625361</v>
      </c>
      <c r="M117" s="63">
        <f>M115+N$30</f>
        <v>99.72150280680967</v>
      </c>
      <c r="N117" s="62">
        <f>(1/(sss_2*(2*3.141621)^0.5))*EXP(-((M117-m_2-G$33/2)^2)/(2*sss_2^2))</f>
        <v>2.812593383560572E-10</v>
      </c>
    </row>
    <row r="118" spans="1:14" ht="24.75" customHeight="1">
      <c r="A118" s="12"/>
      <c r="B118" s="12"/>
      <c r="C118" s="12"/>
      <c r="D118" s="63">
        <f t="shared" si="78"/>
        <v>132.47524752475192</v>
      </c>
      <c r="E118" s="62">
        <f t="shared" si="77"/>
        <v>0.003549257071015577</v>
      </c>
      <c r="F118" s="63">
        <f>F116+G$33</f>
        <v>133.2059666173936</v>
      </c>
      <c r="G118" s="62">
        <f>(1/(ss_2*(2*3.141621)^0.5))*EXP(-((F118-mm_2-G$33/2)^2)/(2*ss_2^2))</f>
        <v>0.0023338498938756643</v>
      </c>
      <c r="H118" s="12"/>
      <c r="I118" s="12"/>
      <c r="J118" s="12"/>
      <c r="K118" s="63">
        <f t="shared" si="79"/>
        <v>143.47524752475192</v>
      </c>
      <c r="L118" s="62">
        <f t="shared" si="76"/>
        <v>0.0019071743121395908</v>
      </c>
      <c r="M118" s="63">
        <f>M117</f>
        <v>99.72150280680967</v>
      </c>
      <c r="N118" s="62">
        <v>0</v>
      </c>
    </row>
    <row r="119" spans="1:14" ht="24.75" customHeight="1">
      <c r="A119" s="12"/>
      <c r="B119" s="12"/>
      <c r="C119" s="12"/>
      <c r="D119" s="63">
        <f t="shared" si="78"/>
        <v>132.8712871287123</v>
      </c>
      <c r="E119" s="62">
        <f t="shared" si="77"/>
        <v>0.002903664833665711</v>
      </c>
      <c r="F119" s="63">
        <f>F118</f>
        <v>133.2059666173936</v>
      </c>
      <c r="G119" s="62">
        <v>0</v>
      </c>
      <c r="H119" s="12"/>
      <c r="I119" s="12"/>
      <c r="J119" s="12"/>
      <c r="K119" s="63">
        <f t="shared" si="79"/>
        <v>143.8712871287123</v>
      </c>
      <c r="L119" s="62">
        <f t="shared" si="76"/>
        <v>0.0015311765301421999</v>
      </c>
      <c r="M119" s="63">
        <f>M117+N$30</f>
        <v>98.96173526958599</v>
      </c>
      <c r="N119" s="62">
        <f>(1/(sss_2*(2*3.141621)^0.5))*EXP(-((M119-m_2-G$33/2)^2)/(2*sss_2^2))</f>
        <v>1.0773502538210441E-10</v>
      </c>
    </row>
    <row r="120" spans="1:14" ht="24.75" customHeight="1">
      <c r="A120" s="12"/>
      <c r="B120" s="12"/>
      <c r="C120" s="12"/>
      <c r="D120" s="63">
        <f t="shared" si="78"/>
        <v>133.2673267326727</v>
      </c>
      <c r="E120" s="62">
        <f t="shared" si="77"/>
        <v>0.002360645619625361</v>
      </c>
      <c r="F120" s="63">
        <f>F118+G$33</f>
        <v>133.04025848611053</v>
      </c>
      <c r="G120" s="62">
        <f>(1/(ss_2*(2*3.141621)^0.5))*EXP(-((F120-mm_2-G$33/2)^2)/(2*ss_2^2))</f>
        <v>0.0025473476000110406</v>
      </c>
      <c r="H120" s="12"/>
      <c r="I120" s="12"/>
      <c r="J120" s="12"/>
      <c r="K120" s="63">
        <f t="shared" si="79"/>
        <v>144.2673267326727</v>
      </c>
      <c r="L120" s="62">
        <f t="shared" si="76"/>
        <v>0.001221617993248571</v>
      </c>
      <c r="M120" s="63">
        <f>M119</f>
        <v>98.96173526958599</v>
      </c>
      <c r="N120" s="62">
        <v>0</v>
      </c>
    </row>
    <row r="121" spans="1:14" ht="24.75" customHeight="1">
      <c r="A121" s="12"/>
      <c r="B121" s="12"/>
      <c r="C121" s="12"/>
      <c r="D121" s="63">
        <f t="shared" si="78"/>
        <v>133.6633663366331</v>
      </c>
      <c r="E121" s="62">
        <f t="shared" si="77"/>
        <v>0.0019071743121395908</v>
      </c>
      <c r="F121" s="63">
        <f>F120</f>
        <v>133.04025848611053</v>
      </c>
      <c r="G121" s="62">
        <v>0</v>
      </c>
      <c r="H121" s="12"/>
      <c r="I121" s="12"/>
      <c r="J121" s="12"/>
      <c r="K121" s="63">
        <f t="shared" si="79"/>
        <v>144.6633663366331</v>
      </c>
      <c r="L121" s="62">
        <f t="shared" si="76"/>
        <v>0.0009685473566400215</v>
      </c>
      <c r="M121" s="63">
        <f>M119+N$30</f>
        <v>98.2019677323623</v>
      </c>
      <c r="N121" s="62">
        <f>(1/(sss_2*(2*3.141621)^0.5))*EXP(-((M121-m_2-G$33/2)^2)/(2*sss_2^2))</f>
        <v>4.032543708747407E-11</v>
      </c>
    </row>
    <row r="122" spans="1:14" ht="24.75" customHeight="1">
      <c r="A122" s="12"/>
      <c r="B122" s="12"/>
      <c r="C122" s="12"/>
      <c r="D122" s="63">
        <f t="shared" si="78"/>
        <v>134.05940594059348</v>
      </c>
      <c r="E122" s="62">
        <f t="shared" si="77"/>
        <v>0.0015311765301421999</v>
      </c>
      <c r="F122" s="63">
        <f>F120+G$33</f>
        <v>132.87455035482745</v>
      </c>
      <c r="G122" s="62">
        <f>(1/(ss_2*(2*3.141621)^0.5))*EXP(-((F122-mm_2-G$33/2)^2)/(2*ss_2^2))</f>
        <v>0.0027773236150444324</v>
      </c>
      <c r="H122" s="12"/>
      <c r="I122" s="12"/>
      <c r="J122" s="12"/>
      <c r="K122" s="63">
        <f t="shared" si="79"/>
        <v>145.05940594059348</v>
      </c>
      <c r="L122" s="62">
        <f t="shared" si="76"/>
        <v>0.000763100225139275</v>
      </c>
      <c r="M122" s="63">
        <f>M121</f>
        <v>98.2019677323623</v>
      </c>
      <c r="N122" s="62">
        <v>0</v>
      </c>
    </row>
    <row r="123" spans="1:14" ht="24.75" customHeight="1">
      <c r="A123" s="12"/>
      <c r="B123" s="12"/>
      <c r="C123" s="12"/>
      <c r="D123" s="63">
        <f t="shared" si="78"/>
        <v>134.45544554455387</v>
      </c>
      <c r="E123" s="62">
        <f t="shared" si="77"/>
        <v>0.001221617993248571</v>
      </c>
      <c r="F123" s="63">
        <f>F122</f>
        <v>132.87455035482745</v>
      </c>
      <c r="G123" s="62">
        <v>0</v>
      </c>
      <c r="H123" s="12"/>
      <c r="I123" s="12"/>
      <c r="J123" s="12"/>
      <c r="K123" s="63">
        <f t="shared" si="79"/>
        <v>145.45544554455387</v>
      </c>
      <c r="L123" s="62">
        <f t="shared" si="76"/>
        <v>0.0005974720386045382</v>
      </c>
      <c r="M123" s="63">
        <f>M121+N$30</f>
        <v>97.44220019513862</v>
      </c>
      <c r="N123" s="62">
        <f>(1/(sss_2*(2*3.141621)^0.5))*EXP(-((M123-m_2-G$33/2)^2)/(2*sss_2^2))</f>
        <v>1.474936917337653E-11</v>
      </c>
    </row>
    <row r="124" spans="1:14" ht="24.75" customHeight="1">
      <c r="A124" s="12"/>
      <c r="B124" s="12"/>
      <c r="C124" s="12"/>
      <c r="D124" s="63">
        <f t="shared" si="78"/>
        <v>134.85148514851426</v>
      </c>
      <c r="E124" s="62">
        <f t="shared" si="77"/>
        <v>0.0009685473566400215</v>
      </c>
      <c r="F124" s="63">
        <f>F122+G$33</f>
        <v>132.70884222354437</v>
      </c>
      <c r="G124" s="62">
        <f>(1/(ss_2*(2*3.141621)^0.5))*EXP(-((F124-mm_2-G$33/2)^2)/(2*ss_2^2))</f>
        <v>0.0030247378990808423</v>
      </c>
      <c r="H124" s="12"/>
      <c r="I124" s="12"/>
      <c r="J124" s="12"/>
      <c r="K124" s="63">
        <f t="shared" si="79"/>
        <v>145.85148514851426</v>
      </c>
      <c r="L124" s="62">
        <f t="shared" si="76"/>
        <v>0.000464867164366713</v>
      </c>
      <c r="M124" s="63">
        <f>M123</f>
        <v>97.44220019513862</v>
      </c>
      <c r="N124" s="62">
        <v>0</v>
      </c>
    </row>
    <row r="125" spans="1:14" ht="24.75" customHeight="1">
      <c r="A125" s="12"/>
      <c r="B125" s="12"/>
      <c r="C125" s="12"/>
      <c r="D125" s="63">
        <f t="shared" si="78"/>
        <v>135.24752475247465</v>
      </c>
      <c r="E125" s="62">
        <f t="shared" si="77"/>
        <v>0.000763100225139275</v>
      </c>
      <c r="F125" s="63">
        <f>F124</f>
        <v>132.70884222354437</v>
      </c>
      <c r="G125" s="62">
        <v>0</v>
      </c>
      <c r="H125" s="12"/>
      <c r="I125" s="12"/>
      <c r="J125" s="12"/>
      <c r="K125" s="63">
        <f t="shared" si="79"/>
        <v>146.24752475247465</v>
      </c>
      <c r="L125" s="62">
        <f t="shared" si="76"/>
        <v>0.00035943092375915385</v>
      </c>
      <c r="M125" s="63">
        <f>M123+N$30</f>
        <v>96.68243265791494</v>
      </c>
      <c r="N125" s="62">
        <f>(1/(sss_2*(2*3.141621)^0.5))*EXP(-((M125-m_2-G$33/2)^2)/(2*sss_2^2))</f>
        <v>5.271570345463424E-12</v>
      </c>
    </row>
    <row r="126" spans="1:14" ht="24.75" customHeight="1">
      <c r="A126" s="12"/>
      <c r="B126" s="12"/>
      <c r="C126" s="12"/>
      <c r="D126" s="63">
        <f t="shared" si="78"/>
        <v>135.64356435643504</v>
      </c>
      <c r="E126" s="62">
        <f t="shared" si="77"/>
        <v>0.0005974720386045382</v>
      </c>
      <c r="F126" s="63">
        <f>F124+G$33</f>
        <v>132.54313409226128</v>
      </c>
      <c r="G126" s="62">
        <f>(1/(ss_2*(2*3.141621)^0.5))*EXP(-((F126-mm_2-G$33/2)^2)/(2*ss_2^2))</f>
        <v>0.003290576517216907</v>
      </c>
      <c r="H126" s="12"/>
      <c r="I126" s="12"/>
      <c r="J126" s="12"/>
      <c r="K126" s="63">
        <f t="shared" si="79"/>
        <v>146.64356435643504</v>
      </c>
      <c r="L126" s="62">
        <f t="shared" si="76"/>
        <v>0.0002761705018486457</v>
      </c>
      <c r="M126" s="63">
        <f>M125</f>
        <v>96.68243265791494</v>
      </c>
      <c r="N126" s="62">
        <v>0</v>
      </c>
    </row>
    <row r="127" spans="1:14" ht="24.75" customHeight="1">
      <c r="A127" s="12"/>
      <c r="B127" s="12"/>
      <c r="C127" s="12"/>
      <c r="D127" s="63">
        <f t="shared" si="78"/>
        <v>136.03960396039543</v>
      </c>
      <c r="E127" s="62">
        <f t="shared" si="77"/>
        <v>0.000464867164366713</v>
      </c>
      <c r="F127" s="63">
        <f>F126</f>
        <v>132.54313409226128</v>
      </c>
      <c r="G127" s="62">
        <v>0</v>
      </c>
      <c r="H127" s="12"/>
      <c r="I127" s="12"/>
      <c r="J127" s="12"/>
      <c r="K127" s="63">
        <f t="shared" si="79"/>
        <v>147.03960396039543</v>
      </c>
      <c r="L127" s="62">
        <f t="shared" si="76"/>
        <v>0.00021086981710204318</v>
      </c>
      <c r="M127" s="63">
        <f>M125+N$30</f>
        <v>95.92266512069126</v>
      </c>
      <c r="N127" s="62">
        <f>(1/(sss_2*(2*3.141621)^0.5))*EXP(-((M127-m_2-G$33/2)^2)/(2*sss_2^2))</f>
        <v>1.841105875687402E-12</v>
      </c>
    </row>
    <row r="128" spans="1:14" ht="24.75" customHeight="1">
      <c r="A128" s="12"/>
      <c r="B128" s="12"/>
      <c r="C128" s="12"/>
      <c r="D128" s="63">
        <f t="shared" si="78"/>
        <v>136.43564356435581</v>
      </c>
      <c r="E128" s="62">
        <f t="shared" si="77"/>
        <v>0.00035943092375915385</v>
      </c>
      <c r="F128" s="63">
        <f>F126+G$33</f>
        <v>132.3774259609782</v>
      </c>
      <c r="G128" s="62">
        <f>(1/(ss_2*(2*3.141621)^0.5))*EXP(-((F128-mm_2-G$33/2)^2)/(2*ss_2^2))</f>
        <v>0.0035758494455075144</v>
      </c>
      <c r="H128" s="12"/>
      <c r="I128" s="12"/>
      <c r="J128" s="12"/>
      <c r="K128" s="63">
        <f t="shared" si="79"/>
        <v>147.43564356435581</v>
      </c>
      <c r="L128" s="62">
        <f t="shared" si="76"/>
        <v>0.00016000252478142412</v>
      </c>
      <c r="M128" s="63">
        <f>M127</f>
        <v>95.92266512069126</v>
      </c>
      <c r="N128" s="62">
        <v>0</v>
      </c>
    </row>
    <row r="129" spans="1:14" ht="24.75" customHeight="1">
      <c r="A129" s="12"/>
      <c r="B129" s="12"/>
      <c r="C129" s="12"/>
      <c r="D129" s="63">
        <f t="shared" si="78"/>
        <v>136.8316831683162</v>
      </c>
      <c r="E129" s="62">
        <f t="shared" si="77"/>
        <v>0.0002761705018486457</v>
      </c>
      <c r="F129" s="63">
        <f>F128</f>
        <v>132.3774259609782</v>
      </c>
      <c r="G129" s="62">
        <v>0</v>
      </c>
      <c r="H129" s="12"/>
      <c r="I129" s="12"/>
      <c r="J129" s="12"/>
      <c r="K129" s="63">
        <f t="shared" si="79"/>
        <v>147.8316831683162</v>
      </c>
      <c r="L129" s="62">
        <f aca="true" t="shared" si="80" ref="L129:L134">(1/(sss_2*(2*3.141621)^0.5))*EXP(-((K132-m_2)^2)/(2*sss_2^2))</f>
        <v>0.00012064644578696409</v>
      </c>
      <c r="M129" s="63">
        <f>M127+N$30</f>
        <v>95.16289758346758</v>
      </c>
      <c r="N129" s="62">
        <f>(1/(sss_2*(2*3.141621)^0.5))*EXP(-((M129-m_2-G$33/2)^2)/(2*sss_2^2))</f>
        <v>6.283327828276837E-13</v>
      </c>
    </row>
    <row r="130" spans="1:14" ht="24.75" customHeight="1">
      <c r="A130" s="12"/>
      <c r="B130" s="12"/>
      <c r="C130" s="12"/>
      <c r="D130" s="63">
        <f t="shared" si="78"/>
        <v>137.2277227722766</v>
      </c>
      <c r="E130" s="62">
        <f t="shared" si="77"/>
        <v>0.00021086981710204318</v>
      </c>
      <c r="F130" s="63">
        <f>F128+G$33</f>
        <v>132.21171782969512</v>
      </c>
      <c r="G130" s="62">
        <f>(1/(ss_2*(2*3.141621)^0.5))*EXP(-((F130-mm_2-G$33/2)^2)/(2*ss_2^2))</f>
        <v>0.0038815880459821157</v>
      </c>
      <c r="H130" s="12"/>
      <c r="I130" s="12"/>
      <c r="J130" s="12"/>
      <c r="K130" s="63">
        <f t="shared" si="79"/>
        <v>148.2277227722766</v>
      </c>
      <c r="L130" s="62">
        <f t="shared" si="80"/>
        <v>9.040189014097633E-05</v>
      </c>
      <c r="M130" s="63">
        <f>M129</f>
        <v>95.16289758346758</v>
      </c>
      <c r="N130" s="62">
        <v>0</v>
      </c>
    </row>
    <row r="131" spans="1:14" ht="24.75" customHeight="1">
      <c r="A131" s="12"/>
      <c r="B131" s="12"/>
      <c r="C131" s="12"/>
      <c r="D131" s="63">
        <f t="shared" si="78"/>
        <v>137.62376237623698</v>
      </c>
      <c r="E131" s="62">
        <f t="shared" si="77"/>
        <v>0.00016000252478142412</v>
      </c>
      <c r="F131" s="63">
        <f>F130</f>
        <v>132.21171782969512</v>
      </c>
      <c r="G131" s="62">
        <v>0</v>
      </c>
      <c r="H131" s="12"/>
      <c r="I131" s="12"/>
      <c r="J131" s="12"/>
      <c r="K131" s="63">
        <f t="shared" si="79"/>
        <v>148.62376237623698</v>
      </c>
      <c r="L131" s="62">
        <f t="shared" si="80"/>
        <v>6.731560783874204E-05</v>
      </c>
      <c r="M131" s="63">
        <f>M129+N$30</f>
        <v>94.4031300462439</v>
      </c>
      <c r="N131" s="62">
        <f>(1/(sss_2*(2*3.141621)^0.5))*EXP(-((M131-m_2-G$33/2)^2)/(2*sss_2^2))</f>
        <v>2.095428624085563E-13</v>
      </c>
    </row>
    <row r="132" spans="1:14" ht="24.75" customHeight="1">
      <c r="A132" s="12"/>
      <c r="B132" s="12"/>
      <c r="C132" s="12"/>
      <c r="D132" s="63">
        <f t="shared" si="78"/>
        <v>138.01980198019737</v>
      </c>
      <c r="E132" s="62">
        <f aca="true" t="shared" si="81" ref="E132:E137">(1/(ss_2*(2*3.141621)^0.5))*EXP(-((D132-mm_2)^2)/(2*ss_2^2))</f>
        <v>0.00012064644578696409</v>
      </c>
      <c r="F132" s="63">
        <f>F130+G$33</f>
        <v>132.04600969841204</v>
      </c>
      <c r="G132" s="62">
        <f>(1/(ss_2*(2*3.141621)^0.5))*EXP(-((F132-mm_2-G$33/2)^2)/(2*ss_2^2))</f>
        <v>0.004208842198980915</v>
      </c>
      <c r="H132" s="12"/>
      <c r="I132" s="12"/>
      <c r="J132" s="12"/>
      <c r="K132" s="63">
        <f t="shared" si="79"/>
        <v>149.01980198019737</v>
      </c>
      <c r="L132" s="62">
        <f t="shared" si="80"/>
        <v>4.981146496821576E-05</v>
      </c>
      <c r="M132" s="63">
        <f>M131</f>
        <v>94.4031300462439</v>
      </c>
      <c r="N132" s="62">
        <v>0</v>
      </c>
    </row>
    <row r="133" spans="1:14" ht="24.75" customHeight="1">
      <c r="A133" s="12"/>
      <c r="B133" s="12"/>
      <c r="C133" s="12"/>
      <c r="D133" s="63">
        <f>D132+E$33</f>
        <v>138.41584158415776</v>
      </c>
      <c r="E133" s="62">
        <f t="shared" si="81"/>
        <v>9.040189014097633E-05</v>
      </c>
      <c r="F133" s="63">
        <f>F132</f>
        <v>132.04600969841204</v>
      </c>
      <c r="G133" s="62">
        <v>0</v>
      </c>
      <c r="H133" s="12"/>
      <c r="I133" s="12"/>
      <c r="J133" s="12"/>
      <c r="K133" s="63">
        <f>K132+L$30</f>
        <v>149.41584158415776</v>
      </c>
      <c r="L133" s="62">
        <f t="shared" si="80"/>
        <v>3.6628416149181374E-05</v>
      </c>
      <c r="M133" s="63">
        <f>M131+N$30</f>
        <v>93.64336250902022</v>
      </c>
      <c r="N133" s="62">
        <f>(1/(sss_2*(2*3.141621)^0.5))*EXP(-((M133-m_2-G$33/2)^2)/(2*sss_2^2))</f>
        <v>6.828545736832852E-14</v>
      </c>
    </row>
    <row r="134" spans="1:14" ht="24.75" customHeight="1">
      <c r="A134" s="12"/>
      <c r="B134" s="12"/>
      <c r="C134" s="12"/>
      <c r="D134" s="63">
        <f>D133+E$33</f>
        <v>138.81188118811815</v>
      </c>
      <c r="E134" s="62">
        <f t="shared" si="81"/>
        <v>6.731560783874204E-05</v>
      </c>
      <c r="F134" s="63">
        <f>F132+G$33</f>
        <v>131.88030156712895</v>
      </c>
      <c r="G134" s="62">
        <f>(1/(ss_2*(2*3.141621)^0.5))*EXP(-((F134-mm_2-G$33/2)^2)/(2*ss_2^2))</f>
        <v>0.004558677082802015</v>
      </c>
      <c r="H134" s="12"/>
      <c r="I134" s="12"/>
      <c r="J134" s="12"/>
      <c r="K134" s="63">
        <f>K133+L$30</f>
        <v>149.81188118811815</v>
      </c>
      <c r="L134" s="62">
        <f t="shared" si="80"/>
        <v>2.6765924399564214E-05</v>
      </c>
      <c r="M134" s="63">
        <f>M133</f>
        <v>93.64336250902022</v>
      </c>
      <c r="N134" s="62">
        <v>0</v>
      </c>
    </row>
    <row r="135" spans="1:12" ht="24.75" customHeight="1">
      <c r="A135" s="12"/>
      <c r="B135" s="12"/>
      <c r="C135" s="12"/>
      <c r="D135" s="63">
        <f>D134+E$33</f>
        <v>139.20792079207854</v>
      </c>
      <c r="E135" s="62">
        <f t="shared" si="81"/>
        <v>4.981146496821576E-05</v>
      </c>
      <c r="F135" s="63">
        <f>F134</f>
        <v>131.88030156712895</v>
      </c>
      <c r="G135" s="62">
        <v>0</v>
      </c>
      <c r="H135" s="12"/>
      <c r="I135" s="12"/>
      <c r="J135" s="12"/>
      <c r="K135" s="63">
        <f>K134+L$30</f>
        <v>150.20792079207854</v>
      </c>
      <c r="L135" s="62">
        <f>SUM(L33:L134)*L30</f>
        <v>0.9999421877320657</v>
      </c>
    </row>
    <row r="136" spans="1:11" ht="24.75" customHeight="1">
      <c r="A136" s="12"/>
      <c r="B136" s="12"/>
      <c r="C136" s="12"/>
      <c r="D136" s="63">
        <f>D135+E$33</f>
        <v>139.60396039603893</v>
      </c>
      <c r="E136" s="62">
        <f t="shared" si="81"/>
        <v>3.6628416149181374E-05</v>
      </c>
      <c r="F136" s="63">
        <f>F134+G$33</f>
        <v>131.71459343584587</v>
      </c>
      <c r="G136" s="62">
        <f>(1/(ss_2*(2*3.141621)^0.5))*EXP(-((F136-mm_2-G$33/2)^2)/(2*ss_2^2))</f>
        <v>0.004932169592612508</v>
      </c>
      <c r="H136" s="12"/>
      <c r="I136" s="12"/>
      <c r="J136" s="12"/>
      <c r="K136" s="63">
        <f>K135+L$30</f>
        <v>150.60396039603893</v>
      </c>
    </row>
    <row r="137" spans="1:11" ht="24.75" customHeight="1">
      <c r="A137" s="12"/>
      <c r="B137" s="12"/>
      <c r="C137" s="12"/>
      <c r="D137" s="63">
        <f>D136+E$33</f>
        <v>139.99999999999932</v>
      </c>
      <c r="E137" s="62">
        <f t="shared" si="81"/>
        <v>2.6765924399564214E-05</v>
      </c>
      <c r="F137" s="63">
        <f>F136</f>
        <v>131.71459343584587</v>
      </c>
      <c r="G137" s="62">
        <v>0</v>
      </c>
      <c r="H137" s="12"/>
      <c r="I137" s="12"/>
      <c r="J137" s="12"/>
      <c r="K137" s="63">
        <f>K136+L$30</f>
        <v>150.99999999999932</v>
      </c>
    </row>
    <row r="138" spans="1:11" ht="24.75" customHeight="1">
      <c r="A138" s="12"/>
      <c r="B138" s="12"/>
      <c r="C138" s="12"/>
      <c r="D138" s="63"/>
      <c r="E138" s="62">
        <f>SUM(E36:E137)*E33</f>
        <v>0.9999421877320657</v>
      </c>
      <c r="F138" s="12"/>
      <c r="G138" s="12"/>
      <c r="H138" s="12"/>
      <c r="I138" s="12"/>
      <c r="J138" s="12"/>
      <c r="K138" s="63"/>
    </row>
    <row r="139" spans="1:11" ht="24.75" customHeight="1">
      <c r="A139" s="12"/>
      <c r="B139" s="12"/>
      <c r="C139" s="12"/>
      <c r="D139" s="63"/>
      <c r="E139" s="62"/>
      <c r="F139" s="12"/>
      <c r="G139" s="12"/>
      <c r="H139" s="12"/>
      <c r="I139" s="12"/>
      <c r="J139" s="12"/>
      <c r="K139" s="12"/>
    </row>
    <row r="140" spans="1:11" ht="24.75" customHeight="1">
      <c r="A140" s="12"/>
      <c r="B140" s="12"/>
      <c r="C140" s="12"/>
      <c r="D140" s="63"/>
      <c r="E140" s="62"/>
      <c r="F140" s="12"/>
      <c r="G140" s="12"/>
      <c r="H140" s="12"/>
      <c r="I140" s="12"/>
      <c r="J140" s="12"/>
      <c r="K140" s="12"/>
    </row>
    <row r="141" spans="1:11" ht="24.75" customHeight="1">
      <c r="A141" s="12"/>
      <c r="B141" s="12"/>
      <c r="C141" s="12"/>
      <c r="D141" s="63"/>
      <c r="E141" s="62"/>
      <c r="F141" s="12"/>
      <c r="G141" s="12"/>
      <c r="H141" s="12"/>
      <c r="I141" s="12"/>
      <c r="J141" s="12"/>
      <c r="K141" s="12"/>
    </row>
    <row r="142" spans="1:11" ht="24.75" customHeight="1">
      <c r="A142" s="12"/>
      <c r="B142" s="12"/>
      <c r="C142" s="12"/>
      <c r="D142" s="63"/>
      <c r="E142" s="62"/>
      <c r="F142" s="12"/>
      <c r="G142" s="12"/>
      <c r="H142" s="12"/>
      <c r="I142" s="12"/>
      <c r="J142" s="12"/>
      <c r="K142" s="12"/>
    </row>
    <row r="143" spans="1:11" ht="24.75" customHeight="1">
      <c r="A143" s="12"/>
      <c r="B143" s="12"/>
      <c r="C143" s="12"/>
      <c r="D143" s="63"/>
      <c r="E143" s="62"/>
      <c r="F143" s="12"/>
      <c r="G143" s="12"/>
      <c r="H143" s="12"/>
      <c r="I143" s="12"/>
      <c r="J143" s="12"/>
      <c r="K143" s="12"/>
    </row>
    <row r="144" spans="1:11" ht="24.75" customHeight="1">
      <c r="A144" s="12"/>
      <c r="B144" s="12"/>
      <c r="C144" s="12"/>
      <c r="D144" s="63"/>
      <c r="E144" s="62"/>
      <c r="F144" s="12"/>
      <c r="G144" s="12"/>
      <c r="H144" s="12"/>
      <c r="I144" s="12"/>
      <c r="J144" s="12"/>
      <c r="K144" s="12"/>
    </row>
    <row r="145" spans="1:11" ht="24.75" customHeight="1">
      <c r="A145" s="12"/>
      <c r="B145" s="12"/>
      <c r="C145" s="12"/>
      <c r="D145" s="63"/>
      <c r="E145" s="62"/>
      <c r="F145" s="12"/>
      <c r="G145" s="12"/>
      <c r="H145" s="12"/>
      <c r="I145" s="12"/>
      <c r="J145" s="12"/>
      <c r="K145" s="12"/>
    </row>
    <row r="146" spans="1:11" ht="24.75" customHeight="1">
      <c r="A146" s="12"/>
      <c r="B146" s="12"/>
      <c r="C146" s="12"/>
      <c r="D146" s="63"/>
      <c r="E146" s="62"/>
      <c r="F146" s="12"/>
      <c r="G146" s="12"/>
      <c r="H146" s="12"/>
      <c r="I146" s="12"/>
      <c r="J146" s="12"/>
      <c r="K146" s="12"/>
    </row>
    <row r="147" spans="1:11" ht="24.75" customHeight="1">
      <c r="A147" s="12"/>
      <c r="B147" s="12"/>
      <c r="C147" s="12"/>
      <c r="D147" s="63"/>
      <c r="E147" s="62"/>
      <c r="F147" s="12"/>
      <c r="G147" s="12"/>
      <c r="H147" s="12"/>
      <c r="I147" s="12"/>
      <c r="J147" s="12"/>
      <c r="K147" s="12"/>
    </row>
    <row r="148" spans="1:11" ht="24.75" customHeight="1">
      <c r="A148" s="12"/>
      <c r="B148" s="12"/>
      <c r="C148" s="12"/>
      <c r="D148" s="63"/>
      <c r="E148" s="62"/>
      <c r="F148" s="12"/>
      <c r="G148" s="12"/>
      <c r="H148" s="12"/>
      <c r="I148" s="12"/>
      <c r="J148" s="12"/>
      <c r="K148" s="12"/>
    </row>
    <row r="149" spans="1:11" ht="24.75" customHeight="1">
      <c r="A149" s="12"/>
      <c r="B149" s="12"/>
      <c r="C149" s="12"/>
      <c r="D149" s="63"/>
      <c r="E149" s="62"/>
      <c r="F149" s="12"/>
      <c r="G149" s="12"/>
      <c r="H149" s="12"/>
      <c r="I149" s="12"/>
      <c r="J149" s="12"/>
      <c r="K149" s="12"/>
    </row>
    <row r="150" spans="1:11" ht="24.75" customHeight="1">
      <c r="A150" s="12"/>
      <c r="B150" s="12"/>
      <c r="C150" s="12"/>
      <c r="D150" s="63"/>
      <c r="E150" s="62"/>
      <c r="F150" s="12"/>
      <c r="G150" s="12"/>
      <c r="H150" s="12"/>
      <c r="I150" s="12"/>
      <c r="J150" s="12"/>
      <c r="K150" s="12"/>
    </row>
    <row r="151" spans="1:11" ht="24.75" customHeight="1">
      <c r="A151" s="12"/>
      <c r="B151" s="12"/>
      <c r="C151" s="12"/>
      <c r="D151" s="63"/>
      <c r="E151" s="62"/>
      <c r="F151" s="12"/>
      <c r="G151" s="12"/>
      <c r="H151" s="12"/>
      <c r="I151" s="12"/>
      <c r="J151" s="12"/>
      <c r="K151" s="12"/>
    </row>
    <row r="152" spans="1:11" ht="24.75" customHeight="1">
      <c r="A152" s="12"/>
      <c r="B152" s="12"/>
      <c r="C152" s="12"/>
      <c r="D152" s="63"/>
      <c r="E152" s="62"/>
      <c r="F152" s="12"/>
      <c r="G152" s="12"/>
      <c r="H152" s="12"/>
      <c r="I152" s="12"/>
      <c r="J152" s="12"/>
      <c r="K152" s="12"/>
    </row>
    <row r="153" spans="1:11" ht="24.75" customHeight="1">
      <c r="A153" s="12"/>
      <c r="B153" s="12"/>
      <c r="C153" s="12"/>
      <c r="D153" s="63"/>
      <c r="E153" s="62"/>
      <c r="F153" s="12"/>
      <c r="G153" s="12"/>
      <c r="H153" s="12"/>
      <c r="I153" s="12"/>
      <c r="J153" s="12"/>
      <c r="K153" s="12"/>
    </row>
    <row r="154" spans="1:11" ht="24.75" customHeight="1">
      <c r="A154" s="12"/>
      <c r="B154" s="12"/>
      <c r="C154" s="12"/>
      <c r="D154" s="63"/>
      <c r="E154" s="62"/>
      <c r="F154" s="12"/>
      <c r="G154" s="12"/>
      <c r="H154" s="12"/>
      <c r="I154" s="12"/>
      <c r="J154" s="12"/>
      <c r="K154" s="12"/>
    </row>
    <row r="155" spans="1:11" ht="24.75" customHeight="1">
      <c r="A155" s="12"/>
      <c r="B155" s="12"/>
      <c r="C155" s="12"/>
      <c r="D155" s="63"/>
      <c r="E155" s="62"/>
      <c r="F155" s="12"/>
      <c r="G155" s="12"/>
      <c r="H155" s="12"/>
      <c r="I155" s="12"/>
      <c r="J155" s="12"/>
      <c r="K155" s="12"/>
    </row>
    <row r="156" spans="4:9" ht="24.75" customHeight="1">
      <c r="D156" s="67"/>
      <c r="E156" s="68"/>
      <c r="I156" s="12"/>
    </row>
    <row r="157" spans="4:9" ht="24.75" customHeight="1">
      <c r="D157" s="67"/>
      <c r="E157" s="68"/>
      <c r="I157" s="12"/>
    </row>
    <row r="158" spans="4:9" ht="24.75" customHeight="1">
      <c r="D158" s="67"/>
      <c r="E158" s="68"/>
      <c r="I158" s="12"/>
    </row>
    <row r="159" spans="4:5" ht="24.75" customHeight="1">
      <c r="D159" s="67"/>
      <c r="E159" s="68"/>
    </row>
    <row r="160" spans="4:5" ht="24.75" customHeight="1">
      <c r="D160" s="67"/>
      <c r="E160" s="68"/>
    </row>
    <row r="161" spans="4:5" ht="24.75" customHeight="1">
      <c r="D161" s="67"/>
      <c r="E161" s="68"/>
    </row>
    <row r="162" spans="4:5" ht="24.75" customHeight="1">
      <c r="D162" s="67"/>
      <c r="E162" s="68"/>
    </row>
    <row r="163" spans="4:5" ht="24.75" customHeight="1">
      <c r="D163" s="67"/>
      <c r="E163" s="68"/>
    </row>
    <row r="164" spans="4:5" ht="24.75" customHeight="1">
      <c r="D164" s="67"/>
      <c r="E164" s="68"/>
    </row>
    <row r="165" spans="4:5" ht="24.75" customHeight="1">
      <c r="D165" s="67"/>
      <c r="E165" s="68"/>
    </row>
    <row r="166" spans="4:5" ht="24.75" customHeight="1">
      <c r="D166" s="67"/>
      <c r="E166" s="68"/>
    </row>
    <row r="167" spans="4:5" ht="24.75" customHeight="1">
      <c r="D167" s="67"/>
      <c r="E167" s="68"/>
    </row>
    <row r="168" spans="4:5" ht="24.75" customHeight="1">
      <c r="D168" s="67"/>
      <c r="E168" s="68"/>
    </row>
    <row r="169" spans="4:5" ht="24.75" customHeight="1">
      <c r="D169" s="67"/>
      <c r="E169" s="68"/>
    </row>
    <row r="170" spans="4:5" ht="24.75" customHeight="1">
      <c r="D170" s="67"/>
      <c r="E170" s="68"/>
    </row>
    <row r="171" spans="4:5" ht="24.75" customHeight="1">
      <c r="D171" s="67"/>
      <c r="E171" s="68"/>
    </row>
    <row r="172" spans="4:5" ht="24.75" customHeight="1">
      <c r="D172" s="67"/>
      <c r="E172" s="68"/>
    </row>
    <row r="173" spans="4:5" ht="24.75" customHeight="1">
      <c r="D173" s="67"/>
      <c r="E173" s="68"/>
    </row>
    <row r="174" spans="4:5" ht="24.75" customHeight="1">
      <c r="D174" s="67"/>
      <c r="E174" s="68"/>
    </row>
    <row r="175" spans="4:5" ht="24.75" customHeight="1">
      <c r="D175" s="67"/>
      <c r="E175" s="68"/>
    </row>
    <row r="176" spans="4:5" ht="24.75" customHeight="1">
      <c r="D176" s="67"/>
      <c r="E176" s="68"/>
    </row>
    <row r="177" spans="4:5" ht="24.75" customHeight="1">
      <c r="D177" s="67"/>
      <c r="E177" s="68"/>
    </row>
    <row r="178" spans="4:5" ht="24.75" customHeight="1">
      <c r="D178" s="67"/>
      <c r="E178" s="68"/>
    </row>
    <row r="179" spans="4:5" ht="24.75" customHeight="1">
      <c r="D179" s="67"/>
      <c r="E179" s="68"/>
    </row>
    <row r="180" spans="4:5" ht="24.75" customHeight="1">
      <c r="D180" s="67"/>
      <c r="E180" s="68"/>
    </row>
    <row r="181" spans="4:5" ht="24.75" customHeight="1">
      <c r="D181" s="67"/>
      <c r="E181" s="68"/>
    </row>
    <row r="182" spans="4:5" ht="24.75" customHeight="1">
      <c r="D182" s="67"/>
      <c r="E182" s="68"/>
    </row>
    <row r="183" spans="4:5" ht="24.75" customHeight="1">
      <c r="D183" s="67"/>
      <c r="E183" s="68"/>
    </row>
    <row r="184" spans="4:5" ht="24.75" customHeight="1">
      <c r="D184" s="67"/>
      <c r="E184" s="68"/>
    </row>
    <row r="185" spans="4:5" ht="24.75" customHeight="1">
      <c r="D185" s="67"/>
      <c r="E185" s="68"/>
    </row>
    <row r="186" spans="4:5" ht="24.75" customHeight="1">
      <c r="D186" s="67"/>
      <c r="E186" s="68"/>
    </row>
    <row r="187" spans="4:5" ht="24.75" customHeight="1">
      <c r="D187" s="67"/>
      <c r="E187" s="68"/>
    </row>
    <row r="188" spans="4:5" ht="24.75" customHeight="1">
      <c r="D188" s="67"/>
      <c r="E188" s="68"/>
    </row>
    <row r="189" spans="4:5" ht="24.75" customHeight="1">
      <c r="D189" s="67"/>
      <c r="E189" s="68"/>
    </row>
    <row r="190" spans="4:5" ht="24.75" customHeight="1">
      <c r="D190" s="67"/>
      <c r="E190" s="68"/>
    </row>
    <row r="191" spans="4:5" ht="24.75" customHeight="1">
      <c r="D191" s="67"/>
      <c r="E191" s="68"/>
    </row>
    <row r="192" spans="4:5" ht="24.75" customHeight="1">
      <c r="D192" s="67"/>
      <c r="E192" s="68"/>
    </row>
    <row r="193" spans="4:5" ht="24.75" customHeight="1">
      <c r="D193" s="67"/>
      <c r="E193" s="68"/>
    </row>
    <row r="194" spans="4:5" ht="24.75" customHeight="1">
      <c r="D194" s="67"/>
      <c r="E194" s="68"/>
    </row>
    <row r="195" spans="4:5" ht="24.75" customHeight="1">
      <c r="D195" s="67"/>
      <c r="E195" s="68"/>
    </row>
    <row r="196" spans="4:5" ht="24.75" customHeight="1">
      <c r="D196" s="67"/>
      <c r="E196" s="68"/>
    </row>
    <row r="197" spans="4:5" ht="24.75" customHeight="1">
      <c r="D197" s="67"/>
      <c r="E197" s="68"/>
    </row>
    <row r="198" spans="4:5" ht="24.75" customHeight="1">
      <c r="D198" s="67"/>
      <c r="E198" s="68"/>
    </row>
    <row r="199" spans="4:5" ht="24.75" customHeight="1">
      <c r="D199" s="67"/>
      <c r="E199" s="68"/>
    </row>
    <row r="200" spans="4:5" ht="24.75" customHeight="1">
      <c r="D200" s="67"/>
      <c r="E200" s="68"/>
    </row>
    <row r="201" spans="4:5" ht="24.75" customHeight="1">
      <c r="D201" s="67"/>
      <c r="E201" s="68"/>
    </row>
    <row r="202" spans="4:5" ht="24.75" customHeight="1">
      <c r="D202" s="67"/>
      <c r="E202" s="68"/>
    </row>
    <row r="203" spans="4:5" ht="24.75" customHeight="1">
      <c r="D203" s="67"/>
      <c r="E203" s="68"/>
    </row>
    <row r="204" spans="4:5" ht="24.75" customHeight="1">
      <c r="D204" s="67"/>
      <c r="E204" s="68"/>
    </row>
    <row r="205" spans="4:5" ht="24.75" customHeight="1">
      <c r="D205" s="67"/>
      <c r="E205" s="68"/>
    </row>
    <row r="206" spans="4:5" ht="24.75" customHeight="1">
      <c r="D206" s="67"/>
      <c r="E206" s="68"/>
    </row>
    <row r="207" spans="4:5" ht="24.75" customHeight="1">
      <c r="D207" s="67"/>
      <c r="E207" s="68"/>
    </row>
    <row r="208" spans="4:5" ht="24.75" customHeight="1">
      <c r="D208" s="67"/>
      <c r="E208" s="68"/>
    </row>
    <row r="209" spans="4:5" ht="24.75" customHeight="1">
      <c r="D209" s="67"/>
      <c r="E209" s="68"/>
    </row>
    <row r="210" spans="4:5" ht="24.75" customHeight="1">
      <c r="D210" s="67"/>
      <c r="E210" s="68"/>
    </row>
    <row r="211" spans="4:5" ht="24.75" customHeight="1">
      <c r="D211" s="67"/>
      <c r="E211" s="68"/>
    </row>
    <row r="212" spans="4:5" ht="24.75" customHeight="1">
      <c r="D212" s="67"/>
      <c r="E212" s="68"/>
    </row>
    <row r="213" spans="4:5" ht="24.75" customHeight="1">
      <c r="D213" s="67"/>
      <c r="E213" s="68"/>
    </row>
    <row r="214" spans="4:5" ht="24.75" customHeight="1">
      <c r="D214" s="67"/>
      <c r="E214" s="68"/>
    </row>
    <row r="215" spans="4:5" ht="24.75" customHeight="1">
      <c r="D215" s="67"/>
      <c r="E215" s="68"/>
    </row>
    <row r="216" spans="4:5" ht="24.75" customHeight="1">
      <c r="D216" s="67"/>
      <c r="E216" s="68"/>
    </row>
    <row r="217" spans="4:5" ht="24.75" customHeight="1">
      <c r="D217" s="67"/>
      <c r="E217" s="68"/>
    </row>
    <row r="218" spans="4:5" ht="24.75" customHeight="1">
      <c r="D218" s="67"/>
      <c r="E218" s="68"/>
    </row>
    <row r="219" spans="4:5" ht="24.75" customHeight="1">
      <c r="D219" s="67"/>
      <c r="E219" s="68"/>
    </row>
    <row r="220" spans="4:5" ht="24.75" customHeight="1">
      <c r="D220" s="67"/>
      <c r="E220" s="68"/>
    </row>
    <row r="221" spans="4:5" ht="24.75" customHeight="1">
      <c r="D221" s="67"/>
      <c r="E221" s="68"/>
    </row>
    <row r="222" spans="4:5" ht="24.75" customHeight="1">
      <c r="D222" s="67"/>
      <c r="E222" s="68"/>
    </row>
    <row r="223" spans="4:5" ht="24.75" customHeight="1">
      <c r="D223" s="67"/>
      <c r="E223" s="68"/>
    </row>
    <row r="224" spans="4:5" ht="24.75" customHeight="1">
      <c r="D224" s="67"/>
      <c r="E224" s="68"/>
    </row>
    <row r="225" spans="4:5" ht="24.75" customHeight="1">
      <c r="D225" s="67"/>
      <c r="E225" s="68"/>
    </row>
    <row r="226" spans="4:5" ht="24.75" customHeight="1">
      <c r="D226" s="67"/>
      <c r="E226" s="68"/>
    </row>
    <row r="227" spans="4:5" ht="24.75" customHeight="1">
      <c r="D227" s="67"/>
      <c r="E227" s="68"/>
    </row>
    <row r="228" spans="4:5" ht="24.75" customHeight="1">
      <c r="D228" s="67"/>
      <c r="E228" s="68"/>
    </row>
    <row r="229" spans="4:5" ht="24.75" customHeight="1">
      <c r="D229" s="67"/>
      <c r="E229" s="68"/>
    </row>
    <row r="230" spans="4:5" ht="24.75" customHeight="1">
      <c r="D230" s="67"/>
      <c r="E230" s="68"/>
    </row>
    <row r="231" spans="4:5" ht="24.75" customHeight="1">
      <c r="D231" s="67"/>
      <c r="E231" s="68"/>
    </row>
    <row r="232" spans="4:5" ht="24.75" customHeight="1">
      <c r="D232" s="67"/>
      <c r="E232" s="68"/>
    </row>
    <row r="233" spans="4:5" ht="24.75" customHeight="1">
      <c r="D233" s="67"/>
      <c r="E233" s="68"/>
    </row>
    <row r="234" spans="4:5" ht="24.75" customHeight="1">
      <c r="D234" s="67"/>
      <c r="E234" s="68"/>
    </row>
    <row r="235" spans="4:5" ht="24.75" customHeight="1">
      <c r="D235" s="67"/>
      <c r="E235" s="68"/>
    </row>
    <row r="236" spans="4:5" ht="24.75" customHeight="1">
      <c r="D236" s="67"/>
      <c r="E236" s="68"/>
    </row>
    <row r="237" spans="4:5" ht="24.75" customHeight="1">
      <c r="D237" s="69"/>
      <c r="E237" s="68"/>
    </row>
    <row r="240" spans="6:7" ht="24.75" customHeight="1">
      <c r="F240" s="67"/>
      <c r="G240" s="70">
        <f>SUM(G36:G239)*(-G33)</f>
        <v>0.009536487723944808</v>
      </c>
    </row>
    <row r="241" spans="6:7" ht="24.75" customHeight="1">
      <c r="F241" s="67"/>
      <c r="G241" s="68"/>
    </row>
    <row r="242" spans="6:7" ht="24.75" customHeight="1">
      <c r="F242" s="67"/>
      <c r="G242" s="68"/>
    </row>
    <row r="243" spans="6:7" ht="24.75" customHeight="1">
      <c r="F243" s="67"/>
      <c r="G243" s="68"/>
    </row>
    <row r="244" spans="6:7" ht="24.75" customHeight="1">
      <c r="F244" s="67"/>
      <c r="G244" s="68"/>
    </row>
    <row r="245" spans="6:7" ht="24.75" customHeight="1">
      <c r="F245" s="67"/>
      <c r="G245" s="68"/>
    </row>
    <row r="246" spans="6:7" ht="24.75" customHeight="1">
      <c r="F246" s="67"/>
      <c r="G246" s="68"/>
    </row>
    <row r="247" spans="6:7" ht="24.75" customHeight="1">
      <c r="F247" s="67"/>
      <c r="G247" s="68"/>
    </row>
    <row r="248" spans="6:7" ht="24.75" customHeight="1">
      <c r="F248" s="67"/>
      <c r="G248" s="68"/>
    </row>
    <row r="249" spans="6:7" ht="24.75" customHeight="1">
      <c r="F249" s="67"/>
      <c r="G249" s="68"/>
    </row>
    <row r="250" spans="6:7" ht="24.75" customHeight="1">
      <c r="F250" s="67"/>
      <c r="G250" s="68"/>
    </row>
    <row r="251" spans="6:7" ht="24.75" customHeight="1">
      <c r="F251" s="67"/>
      <c r="G251" s="68"/>
    </row>
    <row r="252" spans="6:7" ht="24.75" customHeight="1">
      <c r="F252" s="67"/>
      <c r="G252" s="68"/>
    </row>
    <row r="253" spans="6:7" ht="24.75" customHeight="1">
      <c r="F253" s="67"/>
      <c r="G253" s="68"/>
    </row>
    <row r="254" spans="6:7" ht="24.75" customHeight="1">
      <c r="F254" s="67"/>
      <c r="G254" s="68"/>
    </row>
    <row r="255" spans="6:7" ht="24.75" customHeight="1">
      <c r="F255" s="67"/>
      <c r="G255" s="68"/>
    </row>
    <row r="256" spans="6:7" ht="24.75" customHeight="1">
      <c r="F256" s="67"/>
      <c r="G256" s="68"/>
    </row>
    <row r="257" spans="6:7" ht="24.75" customHeight="1">
      <c r="F257" s="67"/>
      <c r="G257" s="68"/>
    </row>
    <row r="258" spans="6:7" ht="24.75" customHeight="1">
      <c r="F258" s="67"/>
      <c r="G258" s="68"/>
    </row>
    <row r="259" spans="6:7" ht="24.75" customHeight="1">
      <c r="F259" s="67"/>
      <c r="G259" s="68"/>
    </row>
    <row r="260" spans="6:7" ht="24.75" customHeight="1">
      <c r="F260" s="67"/>
      <c r="G260" s="68"/>
    </row>
    <row r="261" spans="6:7" ht="24.75" customHeight="1">
      <c r="F261" s="67"/>
      <c r="G261" s="68"/>
    </row>
    <row r="262" spans="6:7" ht="24.75" customHeight="1">
      <c r="F262" s="67"/>
      <c r="G262" s="68"/>
    </row>
    <row r="263" spans="6:7" ht="24.75" customHeight="1">
      <c r="F263" s="67"/>
      <c r="G263" s="68"/>
    </row>
    <row r="264" spans="6:7" ht="24.75" customHeight="1">
      <c r="F264" s="67"/>
      <c r="G264" s="68"/>
    </row>
    <row r="265" spans="6:7" ht="24.75" customHeight="1">
      <c r="F265" s="67"/>
      <c r="G265" s="68"/>
    </row>
    <row r="266" spans="6:7" ht="24.75" customHeight="1">
      <c r="F266" s="67"/>
      <c r="G266" s="68"/>
    </row>
    <row r="267" spans="6:7" ht="24.75" customHeight="1">
      <c r="F267" s="67"/>
      <c r="G267" s="68"/>
    </row>
    <row r="268" spans="6:7" ht="24.75" customHeight="1">
      <c r="F268" s="67"/>
      <c r="G268" s="68"/>
    </row>
    <row r="269" spans="6:7" ht="24.75" customHeight="1">
      <c r="F269" s="67"/>
      <c r="G269" s="68"/>
    </row>
    <row r="270" spans="6:7" ht="24.75" customHeight="1">
      <c r="F270" s="67"/>
      <c r="G270" s="68"/>
    </row>
    <row r="271" spans="6:7" ht="24.75" customHeight="1">
      <c r="F271" s="67"/>
      <c r="G271" s="68"/>
    </row>
    <row r="272" spans="6:7" ht="24.75" customHeight="1">
      <c r="F272" s="67"/>
      <c r="G272" s="68"/>
    </row>
    <row r="273" spans="6:7" ht="24.75" customHeight="1">
      <c r="F273" s="67"/>
      <c r="G273" s="68"/>
    </row>
    <row r="274" spans="6:7" ht="24.75" customHeight="1">
      <c r="F274" s="67"/>
      <c r="G274" s="68"/>
    </row>
    <row r="275" spans="6:7" ht="24.75" customHeight="1">
      <c r="F275" s="67"/>
      <c r="G275" s="68"/>
    </row>
    <row r="276" spans="6:7" ht="24.75" customHeight="1">
      <c r="F276" s="67"/>
      <c r="G276" s="68"/>
    </row>
    <row r="277" spans="6:7" ht="24.75" customHeight="1">
      <c r="F277" s="67"/>
      <c r="G277" s="68"/>
    </row>
    <row r="278" spans="6:7" ht="24.75" customHeight="1">
      <c r="F278" s="67"/>
      <c r="G278" s="68"/>
    </row>
    <row r="279" spans="6:7" ht="24.75" customHeight="1">
      <c r="F279" s="67"/>
      <c r="G279" s="68"/>
    </row>
    <row r="280" spans="6:7" ht="24.75" customHeight="1">
      <c r="F280" s="67"/>
      <c r="G280" s="68"/>
    </row>
    <row r="281" spans="6:7" ht="24.75" customHeight="1">
      <c r="F281" s="67"/>
      <c r="G281" s="68"/>
    </row>
    <row r="282" spans="6:7" ht="24.75" customHeight="1">
      <c r="F282" s="67"/>
      <c r="G282" s="68"/>
    </row>
    <row r="283" spans="6:7" ht="24.75" customHeight="1">
      <c r="F283" s="67"/>
      <c r="G283" s="68"/>
    </row>
    <row r="284" spans="6:7" ht="24.75" customHeight="1">
      <c r="F284" s="67"/>
      <c r="G284" s="68"/>
    </row>
    <row r="285" spans="6:7" ht="24.75" customHeight="1">
      <c r="F285" s="67"/>
      <c r="G285" s="68"/>
    </row>
    <row r="286" spans="6:7" ht="24.75" customHeight="1">
      <c r="F286" s="67"/>
      <c r="G286" s="68"/>
    </row>
    <row r="287" spans="6:7" ht="24.75" customHeight="1">
      <c r="F287" s="67"/>
      <c r="G287" s="68"/>
    </row>
    <row r="288" spans="6:7" ht="24.75" customHeight="1">
      <c r="F288" s="67"/>
      <c r="G288" s="68"/>
    </row>
    <row r="289" spans="6:7" ht="24.75" customHeight="1">
      <c r="F289" s="67"/>
      <c r="G289" s="68"/>
    </row>
    <row r="290" spans="6:7" ht="24.75" customHeight="1">
      <c r="F290" s="67"/>
      <c r="G290" s="68"/>
    </row>
    <row r="291" spans="6:7" ht="24.75" customHeight="1">
      <c r="F291" s="67"/>
      <c r="G291" s="68"/>
    </row>
    <row r="292" spans="6:7" ht="24.75" customHeight="1">
      <c r="F292" s="67"/>
      <c r="G292" s="68"/>
    </row>
    <row r="293" spans="6:7" ht="24.75" customHeight="1">
      <c r="F293" s="67"/>
      <c r="G293" s="68"/>
    </row>
    <row r="294" spans="6:7" ht="24.75" customHeight="1">
      <c r="F294" s="67"/>
      <c r="G294" s="68"/>
    </row>
    <row r="295" spans="6:7" ht="24.75" customHeight="1">
      <c r="F295" s="67"/>
      <c r="G295" s="68"/>
    </row>
    <row r="296" spans="6:7" ht="24.75" customHeight="1">
      <c r="F296" s="67"/>
      <c r="G296" s="68"/>
    </row>
    <row r="297" spans="6:7" ht="24.75" customHeight="1">
      <c r="F297" s="67"/>
      <c r="G297" s="68"/>
    </row>
    <row r="298" spans="6:7" ht="24.75" customHeight="1">
      <c r="F298" s="67"/>
      <c r="G298" s="68"/>
    </row>
    <row r="299" spans="6:7" ht="24.75" customHeight="1">
      <c r="F299" s="67"/>
      <c r="G299" s="68"/>
    </row>
    <row r="300" spans="6:7" ht="24.75" customHeight="1">
      <c r="F300" s="67"/>
      <c r="G300" s="68"/>
    </row>
    <row r="301" spans="6:7" ht="24.75" customHeight="1">
      <c r="F301" s="67"/>
      <c r="G301" s="68"/>
    </row>
    <row r="302" spans="6:7" ht="24.75" customHeight="1">
      <c r="F302" s="67"/>
      <c r="G302" s="68"/>
    </row>
    <row r="303" spans="6:7" ht="24.75" customHeight="1">
      <c r="F303" s="67"/>
      <c r="G303" s="68"/>
    </row>
    <row r="304" spans="6:7" ht="24.75" customHeight="1">
      <c r="F304" s="67"/>
      <c r="G304" s="68"/>
    </row>
    <row r="305" spans="6:7" ht="24.75" customHeight="1">
      <c r="F305" s="67"/>
      <c r="G305" s="68"/>
    </row>
    <row r="306" spans="6:7" ht="24.75" customHeight="1">
      <c r="F306" s="67"/>
      <c r="G306" s="68"/>
    </row>
    <row r="307" spans="6:7" ht="24.75" customHeight="1">
      <c r="F307" s="67"/>
      <c r="G307" s="68"/>
    </row>
    <row r="308" spans="6:7" ht="24.75" customHeight="1">
      <c r="F308" s="67"/>
      <c r="G308" s="68"/>
    </row>
    <row r="309" spans="6:7" ht="24.75" customHeight="1">
      <c r="F309" s="67"/>
      <c r="G309" s="68"/>
    </row>
    <row r="310" spans="6:7" ht="24.75" customHeight="1">
      <c r="F310" s="67"/>
      <c r="G310" s="68"/>
    </row>
    <row r="311" spans="6:7" ht="24.75" customHeight="1">
      <c r="F311" s="67"/>
      <c r="G311" s="68"/>
    </row>
    <row r="312" spans="6:7" ht="24.75" customHeight="1">
      <c r="F312" s="67"/>
      <c r="G312" s="68"/>
    </row>
    <row r="313" spans="6:7" ht="24.75" customHeight="1">
      <c r="F313" s="67"/>
      <c r="G313" s="68"/>
    </row>
    <row r="314" spans="6:7" ht="24.75" customHeight="1">
      <c r="F314" s="67"/>
      <c r="G314" s="68"/>
    </row>
    <row r="315" spans="6:7" ht="24.75" customHeight="1">
      <c r="F315" s="67"/>
      <c r="G315" s="68"/>
    </row>
    <row r="316" spans="6:7" ht="24.75" customHeight="1">
      <c r="F316" s="67"/>
      <c r="G316" s="68"/>
    </row>
    <row r="317" spans="6:7" ht="24.75" customHeight="1">
      <c r="F317" s="67"/>
      <c r="G317" s="68"/>
    </row>
    <row r="318" spans="6:7" ht="24.75" customHeight="1">
      <c r="F318" s="67"/>
      <c r="G318" s="68"/>
    </row>
    <row r="319" spans="6:7" ht="24.75" customHeight="1">
      <c r="F319" s="67"/>
      <c r="G319" s="68"/>
    </row>
    <row r="320" spans="6:7" ht="24.75" customHeight="1">
      <c r="F320" s="67"/>
      <c r="G320" s="68"/>
    </row>
    <row r="321" spans="6:7" ht="24.75" customHeight="1">
      <c r="F321" s="67"/>
      <c r="G321" s="68"/>
    </row>
    <row r="322" spans="6:7" ht="24.75" customHeight="1">
      <c r="F322" s="67"/>
      <c r="G322" s="68"/>
    </row>
    <row r="323" spans="6:7" ht="24.75" customHeight="1">
      <c r="F323" s="67"/>
      <c r="G323" s="68"/>
    </row>
    <row r="324" spans="6:7" ht="24.75" customHeight="1">
      <c r="F324" s="67"/>
      <c r="G324" s="68"/>
    </row>
    <row r="325" spans="6:7" ht="24.75" customHeight="1">
      <c r="F325" s="67"/>
      <c r="G325" s="68"/>
    </row>
    <row r="326" spans="6:7" ht="24.75" customHeight="1">
      <c r="F326" s="67"/>
      <c r="G326" s="68"/>
    </row>
    <row r="327" spans="6:7" ht="24.75" customHeight="1">
      <c r="F327" s="67"/>
      <c r="G327" s="68"/>
    </row>
    <row r="328" spans="6:7" ht="24.75" customHeight="1">
      <c r="F328" s="67"/>
      <c r="G328" s="68"/>
    </row>
    <row r="329" spans="6:7" ht="24.75" customHeight="1">
      <c r="F329" s="67"/>
      <c r="G329" s="68"/>
    </row>
    <row r="330" spans="6:7" ht="24.75" customHeight="1">
      <c r="F330" s="67"/>
      <c r="G330" s="68"/>
    </row>
    <row r="331" spans="6:7" ht="24.75" customHeight="1">
      <c r="F331" s="67"/>
      <c r="G331" s="68"/>
    </row>
    <row r="332" spans="6:7" ht="24.75" customHeight="1">
      <c r="F332" s="67"/>
      <c r="G332" s="68"/>
    </row>
    <row r="333" spans="6:7" ht="24.75" customHeight="1">
      <c r="F333" s="67"/>
      <c r="G333" s="68"/>
    </row>
    <row r="334" spans="6:7" ht="24.75" customHeight="1">
      <c r="F334" s="67"/>
      <c r="G334" s="68"/>
    </row>
    <row r="335" spans="6:7" ht="24.75" customHeight="1">
      <c r="F335" s="67"/>
      <c r="G335" s="68"/>
    </row>
    <row r="336" spans="6:7" ht="24.75" customHeight="1">
      <c r="F336" s="67"/>
      <c r="G336" s="68"/>
    </row>
    <row r="337" spans="6:7" ht="24.75" customHeight="1">
      <c r="F337" s="67"/>
      <c r="G337" s="68"/>
    </row>
    <row r="338" spans="6:7" ht="24.75" customHeight="1">
      <c r="F338" s="67"/>
      <c r="G338" s="68"/>
    </row>
    <row r="339" spans="6:7" ht="24.75" customHeight="1">
      <c r="F339" s="67"/>
      <c r="G339" s="68"/>
    </row>
    <row r="340" spans="6:7" ht="24.75" customHeight="1">
      <c r="F340" s="67"/>
      <c r="G340" s="68"/>
    </row>
    <row r="341" spans="6:7" ht="24.75" customHeight="1">
      <c r="F341" s="67"/>
      <c r="G341" s="68"/>
    </row>
    <row r="342" spans="6:7" ht="24.75" customHeight="1">
      <c r="F342" s="67"/>
      <c r="G342" s="68"/>
    </row>
    <row r="343" spans="6:7" ht="24.75" customHeight="1">
      <c r="F343" s="67"/>
      <c r="G343" s="68"/>
    </row>
    <row r="344" spans="6:7" ht="24.75" customHeight="1">
      <c r="F344" s="67"/>
      <c r="G344" s="68"/>
    </row>
    <row r="345" spans="6:7" ht="24.75" customHeight="1">
      <c r="F345" s="67"/>
      <c r="G345" s="68"/>
    </row>
    <row r="346" spans="6:7" ht="24.75" customHeight="1">
      <c r="F346" s="67"/>
      <c r="G346" s="68"/>
    </row>
    <row r="347" spans="6:7" ht="24.75" customHeight="1">
      <c r="F347" s="67"/>
      <c r="G347" s="68"/>
    </row>
    <row r="348" spans="6:7" ht="24.75" customHeight="1">
      <c r="F348" s="67"/>
      <c r="G348" s="68"/>
    </row>
    <row r="349" spans="6:7" ht="24.75" customHeight="1">
      <c r="F349" s="67"/>
      <c r="G349" s="68"/>
    </row>
    <row r="350" spans="6:7" ht="24.75" customHeight="1">
      <c r="F350" s="67"/>
      <c r="G350" s="68"/>
    </row>
    <row r="351" spans="6:7" ht="24.75" customHeight="1">
      <c r="F351" s="67"/>
      <c r="G351" s="68"/>
    </row>
    <row r="352" spans="6:7" ht="24.75" customHeight="1">
      <c r="F352" s="67"/>
      <c r="G352" s="68"/>
    </row>
    <row r="353" spans="6:7" ht="24.75" customHeight="1">
      <c r="F353" s="67"/>
      <c r="G353" s="68"/>
    </row>
    <row r="354" spans="6:7" ht="24.75" customHeight="1">
      <c r="F354" s="67"/>
      <c r="G354" s="68"/>
    </row>
    <row r="355" spans="6:7" ht="24.75" customHeight="1">
      <c r="F355" s="67"/>
      <c r="G355" s="68"/>
    </row>
    <row r="356" spans="6:7" ht="24.75" customHeight="1">
      <c r="F356" s="67"/>
      <c r="G356" s="68"/>
    </row>
    <row r="357" spans="6:7" ht="24.75" customHeight="1">
      <c r="F357" s="67"/>
      <c r="G357" s="68"/>
    </row>
    <row r="358" spans="6:7" ht="24.75" customHeight="1">
      <c r="F358" s="67"/>
      <c r="G358" s="68"/>
    </row>
    <row r="359" spans="6:7" ht="24.75" customHeight="1">
      <c r="F359" s="67"/>
      <c r="G359" s="68"/>
    </row>
    <row r="360" spans="6:7" ht="24.75" customHeight="1">
      <c r="F360" s="67"/>
      <c r="G360" s="68"/>
    </row>
    <row r="361" spans="6:7" ht="24.75" customHeight="1">
      <c r="F361" s="67"/>
      <c r="G361" s="68"/>
    </row>
    <row r="362" spans="6:7" ht="24.75" customHeight="1">
      <c r="F362" s="67"/>
      <c r="G362" s="68"/>
    </row>
    <row r="363" spans="6:7" ht="24.75" customHeight="1">
      <c r="F363" s="67"/>
      <c r="G363" s="68"/>
    </row>
    <row r="364" spans="6:7" ht="24.75" customHeight="1">
      <c r="F364" s="67"/>
      <c r="G364" s="68"/>
    </row>
    <row r="365" spans="6:7" ht="24.75" customHeight="1">
      <c r="F365" s="67"/>
      <c r="G365" s="68"/>
    </row>
    <row r="366" spans="6:7" ht="24.75" customHeight="1">
      <c r="F366" s="67"/>
      <c r="G366" s="68"/>
    </row>
    <row r="367" spans="6:7" ht="24.75" customHeight="1">
      <c r="F367" s="67"/>
      <c r="G367" s="68"/>
    </row>
    <row r="368" spans="6:7" ht="24.75" customHeight="1">
      <c r="F368" s="67"/>
      <c r="G368" s="68"/>
    </row>
  </sheetData>
  <sheetProtection/>
  <mergeCells count="1">
    <mergeCell ref="C1:N1"/>
  </mergeCells>
  <conditionalFormatting sqref="J3:J22">
    <cfRule type="cellIs" priority="1" dxfId="3" operator="equal" stopIfTrue="1">
      <formula>0</formula>
    </cfRule>
  </conditionalFormatting>
  <hyperlinks>
    <hyperlink ref="A1" r:id="rId1" display="A propos du ©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368"/>
  <sheetViews>
    <sheetView workbookViewId="0" topLeftCell="A1">
      <selection activeCell="A1" sqref="A1"/>
    </sheetView>
  </sheetViews>
  <sheetFormatPr defaultColWidth="9.25390625" defaultRowHeight="24.75" customHeight="1"/>
  <cols>
    <col min="1" max="1" width="15.25390625" style="11" customWidth="1"/>
    <col min="2" max="2" width="9.25390625" style="11" customWidth="1"/>
    <col min="3" max="3" width="15.00390625" style="11" customWidth="1"/>
    <col min="4" max="4" width="14.00390625" style="11" customWidth="1"/>
    <col min="5" max="5" width="17.375" style="11" customWidth="1"/>
    <col min="6" max="6" width="12.875" style="11" customWidth="1"/>
    <col min="7" max="7" width="13.75390625" style="11" customWidth="1"/>
    <col min="8" max="8" width="13.875" style="11" customWidth="1"/>
    <col min="9" max="9" width="13.375" style="11" customWidth="1"/>
    <col min="10" max="10" width="15.375" style="11" customWidth="1"/>
    <col min="11" max="11" width="17.00390625" style="11" customWidth="1"/>
    <col min="12" max="12" width="9.625" style="12" customWidth="1"/>
    <col min="13" max="110" width="8.625" style="12" customWidth="1"/>
    <col min="111" max="116" width="9.25390625" style="12" customWidth="1"/>
    <col min="117" max="16384" width="9.25390625" style="11" customWidth="1"/>
  </cols>
  <sheetData>
    <row r="1" spans="1:19" ht="24.75" customHeight="1">
      <c r="A1" s="1" t="s">
        <v>0</v>
      </c>
      <c r="B1" s="14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5"/>
      <c r="P1" s="15"/>
      <c r="Q1" s="15"/>
      <c r="R1" s="15"/>
      <c r="S1" s="14"/>
    </row>
    <row r="2" spans="9:12" ht="24.75" customHeight="1">
      <c r="I2" s="16" t="s">
        <v>31</v>
      </c>
      <c r="J2" s="17" t="s">
        <v>32</v>
      </c>
      <c r="L2" s="18"/>
    </row>
    <row r="3" spans="5:111" ht="24.75" customHeight="1">
      <c r="E3" s="19"/>
      <c r="I3" s="20"/>
      <c r="J3" s="21">
        <v>1</v>
      </c>
      <c r="K3" s="22">
        <f aca="true" ca="1" t="shared" si="0" ref="K3:K22">IF($J3&gt;0,INT(((RAND()+RAND()+RAND()+RAND()+RAND()+RAND()+RAND()+RAND()+RAND()+RAND()+RAND()-5.5)*s_3+m_3)*100)/100,"")</f>
        <v>132.76</v>
      </c>
      <c r="L3" s="23">
        <f aca="true" t="shared" si="1" ref="L3:AQ3">IF(AVERAGE(L6:L25)&gt;$C$25,1,0)</f>
        <v>1</v>
      </c>
      <c r="M3" s="23">
        <f t="shared" si="1"/>
        <v>0</v>
      </c>
      <c r="N3" s="23">
        <f t="shared" si="1"/>
        <v>0</v>
      </c>
      <c r="O3" s="23">
        <f t="shared" si="1"/>
        <v>1</v>
      </c>
      <c r="P3" s="23">
        <f t="shared" si="1"/>
        <v>1</v>
      </c>
      <c r="Q3" s="23">
        <f t="shared" si="1"/>
        <v>0</v>
      </c>
      <c r="R3" s="23">
        <f t="shared" si="1"/>
        <v>1</v>
      </c>
      <c r="S3" s="23">
        <f t="shared" si="1"/>
        <v>1</v>
      </c>
      <c r="T3" s="23">
        <f t="shared" si="1"/>
        <v>1</v>
      </c>
      <c r="U3" s="23">
        <f t="shared" si="1"/>
        <v>1</v>
      </c>
      <c r="V3" s="23">
        <f t="shared" si="1"/>
        <v>1</v>
      </c>
      <c r="W3" s="23">
        <f t="shared" si="1"/>
        <v>1</v>
      </c>
      <c r="X3" s="23">
        <f t="shared" si="1"/>
        <v>0</v>
      </c>
      <c r="Y3" s="23">
        <f t="shared" si="1"/>
        <v>1</v>
      </c>
      <c r="Z3" s="23">
        <f t="shared" si="1"/>
        <v>0</v>
      </c>
      <c r="AA3" s="23">
        <f t="shared" si="1"/>
        <v>1</v>
      </c>
      <c r="AB3" s="23">
        <f t="shared" si="1"/>
        <v>1</v>
      </c>
      <c r="AC3" s="23">
        <f t="shared" si="1"/>
        <v>1</v>
      </c>
      <c r="AD3" s="23">
        <f t="shared" si="1"/>
        <v>1</v>
      </c>
      <c r="AE3" s="23">
        <f t="shared" si="1"/>
        <v>1</v>
      </c>
      <c r="AF3" s="23">
        <f t="shared" si="1"/>
        <v>1</v>
      </c>
      <c r="AG3" s="23">
        <f t="shared" si="1"/>
        <v>1</v>
      </c>
      <c r="AH3" s="23">
        <f t="shared" si="1"/>
        <v>1</v>
      </c>
      <c r="AI3" s="23">
        <f t="shared" si="1"/>
        <v>1</v>
      </c>
      <c r="AJ3" s="23">
        <f t="shared" si="1"/>
        <v>1</v>
      </c>
      <c r="AK3" s="23">
        <f t="shared" si="1"/>
        <v>1</v>
      </c>
      <c r="AL3" s="23">
        <f t="shared" si="1"/>
        <v>1</v>
      </c>
      <c r="AM3" s="23">
        <f t="shared" si="1"/>
        <v>1</v>
      </c>
      <c r="AN3" s="23">
        <f t="shared" si="1"/>
        <v>1</v>
      </c>
      <c r="AO3" s="23">
        <f t="shared" si="1"/>
        <v>1</v>
      </c>
      <c r="AP3" s="23">
        <f t="shared" si="1"/>
        <v>1</v>
      </c>
      <c r="AQ3" s="23">
        <f t="shared" si="1"/>
        <v>1</v>
      </c>
      <c r="AR3" s="23">
        <f aca="true" t="shared" si="2" ref="AR3:BW3">IF(AVERAGE(AR6:AR25)&gt;$C$25,1,0)</f>
        <v>1</v>
      </c>
      <c r="AS3" s="23">
        <f t="shared" si="2"/>
        <v>1</v>
      </c>
      <c r="AT3" s="23">
        <f t="shared" si="2"/>
        <v>1</v>
      </c>
      <c r="AU3" s="23">
        <f t="shared" si="2"/>
        <v>1</v>
      </c>
      <c r="AV3" s="23">
        <f t="shared" si="2"/>
        <v>1</v>
      </c>
      <c r="AW3" s="23">
        <f t="shared" si="2"/>
        <v>1</v>
      </c>
      <c r="AX3" s="23">
        <f t="shared" si="2"/>
        <v>1</v>
      </c>
      <c r="AY3" s="23">
        <f t="shared" si="2"/>
        <v>1</v>
      </c>
      <c r="AZ3" s="23">
        <f t="shared" si="2"/>
        <v>1</v>
      </c>
      <c r="BA3" s="23">
        <f t="shared" si="2"/>
        <v>1</v>
      </c>
      <c r="BB3" s="23">
        <f t="shared" si="2"/>
        <v>1</v>
      </c>
      <c r="BC3" s="23">
        <f t="shared" si="2"/>
        <v>1</v>
      </c>
      <c r="BD3" s="23">
        <f t="shared" si="2"/>
        <v>1</v>
      </c>
      <c r="BE3" s="23">
        <f t="shared" si="2"/>
        <v>1</v>
      </c>
      <c r="BF3" s="23">
        <f t="shared" si="2"/>
        <v>1</v>
      </c>
      <c r="BG3" s="23">
        <f t="shared" si="2"/>
        <v>1</v>
      </c>
      <c r="BH3" s="23">
        <f t="shared" si="2"/>
        <v>1</v>
      </c>
      <c r="BI3" s="23">
        <f t="shared" si="2"/>
        <v>1</v>
      </c>
      <c r="BJ3" s="23">
        <f t="shared" si="2"/>
        <v>1</v>
      </c>
      <c r="BK3" s="23">
        <f t="shared" si="2"/>
        <v>1</v>
      </c>
      <c r="BL3" s="23">
        <f t="shared" si="2"/>
        <v>1</v>
      </c>
      <c r="BM3" s="23">
        <f t="shared" si="2"/>
        <v>1</v>
      </c>
      <c r="BN3" s="23">
        <f t="shared" si="2"/>
        <v>1</v>
      </c>
      <c r="BO3" s="23">
        <f t="shared" si="2"/>
        <v>1</v>
      </c>
      <c r="BP3" s="23">
        <f t="shared" si="2"/>
        <v>1</v>
      </c>
      <c r="BQ3" s="23">
        <f t="shared" si="2"/>
        <v>1</v>
      </c>
      <c r="BR3" s="23">
        <f t="shared" si="2"/>
        <v>1</v>
      </c>
      <c r="BS3" s="23">
        <f t="shared" si="2"/>
        <v>1</v>
      </c>
      <c r="BT3" s="23">
        <f t="shared" si="2"/>
        <v>1</v>
      </c>
      <c r="BU3" s="23">
        <f t="shared" si="2"/>
        <v>1</v>
      </c>
      <c r="BV3" s="23">
        <f t="shared" si="2"/>
        <v>1</v>
      </c>
      <c r="BW3" s="23">
        <f t="shared" si="2"/>
        <v>1</v>
      </c>
      <c r="BX3" s="23">
        <f aca="true" t="shared" si="3" ref="BX3:DG3">IF(AVERAGE(BX6:BX25)&gt;$C$25,1,0)</f>
        <v>1</v>
      </c>
      <c r="BY3" s="23">
        <f t="shared" si="3"/>
        <v>1</v>
      </c>
      <c r="BZ3" s="23">
        <f t="shared" si="3"/>
        <v>1</v>
      </c>
      <c r="CA3" s="23">
        <f t="shared" si="3"/>
        <v>1</v>
      </c>
      <c r="CB3" s="23">
        <f t="shared" si="3"/>
        <v>1</v>
      </c>
      <c r="CC3" s="23">
        <f t="shared" si="3"/>
        <v>0</v>
      </c>
      <c r="CD3" s="23">
        <f t="shared" si="3"/>
        <v>1</v>
      </c>
      <c r="CE3" s="23">
        <f t="shared" si="3"/>
        <v>1</v>
      </c>
      <c r="CF3" s="23">
        <f t="shared" si="3"/>
        <v>1</v>
      </c>
      <c r="CG3" s="23">
        <f t="shared" si="3"/>
        <v>1</v>
      </c>
      <c r="CH3" s="23">
        <f t="shared" si="3"/>
        <v>1</v>
      </c>
      <c r="CI3" s="23">
        <f t="shared" si="3"/>
        <v>1</v>
      </c>
      <c r="CJ3" s="23">
        <f t="shared" si="3"/>
        <v>0</v>
      </c>
      <c r="CK3" s="23">
        <f t="shared" si="3"/>
        <v>1</v>
      </c>
      <c r="CL3" s="23">
        <f t="shared" si="3"/>
        <v>1</v>
      </c>
      <c r="CM3" s="23">
        <f t="shared" si="3"/>
        <v>1</v>
      </c>
      <c r="CN3" s="23">
        <f t="shared" si="3"/>
        <v>1</v>
      </c>
      <c r="CO3" s="23">
        <f t="shared" si="3"/>
        <v>1</v>
      </c>
      <c r="CP3" s="23">
        <f t="shared" si="3"/>
        <v>1</v>
      </c>
      <c r="CQ3" s="23">
        <f t="shared" si="3"/>
        <v>1</v>
      </c>
      <c r="CR3" s="23">
        <f t="shared" si="3"/>
        <v>1</v>
      </c>
      <c r="CS3" s="23">
        <f t="shared" si="3"/>
        <v>1</v>
      </c>
      <c r="CT3" s="23">
        <f t="shared" si="3"/>
        <v>1</v>
      </c>
      <c r="CU3" s="23">
        <f t="shared" si="3"/>
        <v>1</v>
      </c>
      <c r="CV3" s="23">
        <f t="shared" si="3"/>
        <v>1</v>
      </c>
      <c r="CW3" s="23">
        <f t="shared" si="3"/>
        <v>1</v>
      </c>
      <c r="CX3" s="23">
        <f t="shared" si="3"/>
        <v>1</v>
      </c>
      <c r="CY3" s="23">
        <f t="shared" si="3"/>
        <v>0</v>
      </c>
      <c r="CZ3" s="23">
        <f t="shared" si="3"/>
        <v>1</v>
      </c>
      <c r="DA3" s="23">
        <f t="shared" si="3"/>
        <v>1</v>
      </c>
      <c r="DB3" s="23">
        <f t="shared" si="3"/>
        <v>1</v>
      </c>
      <c r="DC3" s="23">
        <f t="shared" si="3"/>
        <v>0</v>
      </c>
      <c r="DD3" s="23">
        <f t="shared" si="3"/>
        <v>1</v>
      </c>
      <c r="DE3" s="23">
        <f t="shared" si="3"/>
        <v>1</v>
      </c>
      <c r="DF3" s="23">
        <f t="shared" si="3"/>
        <v>1</v>
      </c>
      <c r="DG3" s="23">
        <f t="shared" si="3"/>
        <v>1</v>
      </c>
    </row>
    <row r="4" spans="9:111" ht="24.75" customHeight="1">
      <c r="I4" s="20"/>
      <c r="J4" s="21">
        <f aca="true" t="shared" si="4" ref="J4:J22">IF(J3&lt;D$23,IF(J3&gt;0,J3+1,0),0)</f>
        <v>2</v>
      </c>
      <c r="K4" s="22">
        <f ca="1" t="shared" si="0"/>
        <v>146.25</v>
      </c>
      <c r="L4" s="23" t="str">
        <f aca="true" t="shared" si="5" ref="L4:AQ4">IF(AVERAGE(L6:L25)&gt;$C$25,"Rho","Aho")</f>
        <v>Rho</v>
      </c>
      <c r="M4" s="23" t="str">
        <f t="shared" si="5"/>
        <v>Aho</v>
      </c>
      <c r="N4" s="23" t="str">
        <f t="shared" si="5"/>
        <v>Aho</v>
      </c>
      <c r="O4" s="23" t="str">
        <f t="shared" si="5"/>
        <v>Rho</v>
      </c>
      <c r="P4" s="23" t="str">
        <f t="shared" si="5"/>
        <v>Rho</v>
      </c>
      <c r="Q4" s="23" t="str">
        <f t="shared" si="5"/>
        <v>Aho</v>
      </c>
      <c r="R4" s="23" t="str">
        <f t="shared" si="5"/>
        <v>Rho</v>
      </c>
      <c r="S4" s="23" t="str">
        <f t="shared" si="5"/>
        <v>Rho</v>
      </c>
      <c r="T4" s="23" t="str">
        <f t="shared" si="5"/>
        <v>Rho</v>
      </c>
      <c r="U4" s="23" t="str">
        <f t="shared" si="5"/>
        <v>Rho</v>
      </c>
      <c r="V4" s="23" t="str">
        <f t="shared" si="5"/>
        <v>Rho</v>
      </c>
      <c r="W4" s="23" t="str">
        <f t="shared" si="5"/>
        <v>Rho</v>
      </c>
      <c r="X4" s="23" t="str">
        <f t="shared" si="5"/>
        <v>Aho</v>
      </c>
      <c r="Y4" s="23" t="str">
        <f t="shared" si="5"/>
        <v>Rho</v>
      </c>
      <c r="Z4" s="23" t="str">
        <f t="shared" si="5"/>
        <v>Aho</v>
      </c>
      <c r="AA4" s="23" t="str">
        <f t="shared" si="5"/>
        <v>Rho</v>
      </c>
      <c r="AB4" s="23" t="str">
        <f t="shared" si="5"/>
        <v>Rho</v>
      </c>
      <c r="AC4" s="23" t="str">
        <f t="shared" si="5"/>
        <v>Rho</v>
      </c>
      <c r="AD4" s="23" t="str">
        <f t="shared" si="5"/>
        <v>Rho</v>
      </c>
      <c r="AE4" s="23" t="str">
        <f t="shared" si="5"/>
        <v>Rho</v>
      </c>
      <c r="AF4" s="23" t="str">
        <f t="shared" si="5"/>
        <v>Rho</v>
      </c>
      <c r="AG4" s="23" t="str">
        <f t="shared" si="5"/>
        <v>Rho</v>
      </c>
      <c r="AH4" s="23" t="str">
        <f t="shared" si="5"/>
        <v>Rho</v>
      </c>
      <c r="AI4" s="23" t="str">
        <f t="shared" si="5"/>
        <v>Rho</v>
      </c>
      <c r="AJ4" s="23" t="str">
        <f t="shared" si="5"/>
        <v>Rho</v>
      </c>
      <c r="AK4" s="23" t="str">
        <f t="shared" si="5"/>
        <v>Rho</v>
      </c>
      <c r="AL4" s="23" t="str">
        <f t="shared" si="5"/>
        <v>Rho</v>
      </c>
      <c r="AM4" s="23" t="str">
        <f t="shared" si="5"/>
        <v>Rho</v>
      </c>
      <c r="AN4" s="23" t="str">
        <f t="shared" si="5"/>
        <v>Rho</v>
      </c>
      <c r="AO4" s="23" t="str">
        <f t="shared" si="5"/>
        <v>Rho</v>
      </c>
      <c r="AP4" s="23" t="str">
        <f t="shared" si="5"/>
        <v>Rho</v>
      </c>
      <c r="AQ4" s="23" t="str">
        <f t="shared" si="5"/>
        <v>Rho</v>
      </c>
      <c r="AR4" s="23" t="str">
        <f aca="true" t="shared" si="6" ref="AR4:BW4">IF(AVERAGE(AR6:AR25)&gt;$C$25,"Rho","Aho")</f>
        <v>Rho</v>
      </c>
      <c r="AS4" s="23" t="str">
        <f t="shared" si="6"/>
        <v>Rho</v>
      </c>
      <c r="AT4" s="23" t="str">
        <f t="shared" si="6"/>
        <v>Rho</v>
      </c>
      <c r="AU4" s="23" t="str">
        <f t="shared" si="6"/>
        <v>Rho</v>
      </c>
      <c r="AV4" s="23" t="str">
        <f t="shared" si="6"/>
        <v>Rho</v>
      </c>
      <c r="AW4" s="23" t="str">
        <f t="shared" si="6"/>
        <v>Rho</v>
      </c>
      <c r="AX4" s="23" t="str">
        <f t="shared" si="6"/>
        <v>Rho</v>
      </c>
      <c r="AY4" s="23" t="str">
        <f t="shared" si="6"/>
        <v>Rho</v>
      </c>
      <c r="AZ4" s="23" t="str">
        <f t="shared" si="6"/>
        <v>Rho</v>
      </c>
      <c r="BA4" s="23" t="str">
        <f t="shared" si="6"/>
        <v>Rho</v>
      </c>
      <c r="BB4" s="23" t="str">
        <f t="shared" si="6"/>
        <v>Rho</v>
      </c>
      <c r="BC4" s="23" t="str">
        <f t="shared" si="6"/>
        <v>Rho</v>
      </c>
      <c r="BD4" s="23" t="str">
        <f t="shared" si="6"/>
        <v>Rho</v>
      </c>
      <c r="BE4" s="23" t="str">
        <f t="shared" si="6"/>
        <v>Rho</v>
      </c>
      <c r="BF4" s="23" t="str">
        <f t="shared" si="6"/>
        <v>Rho</v>
      </c>
      <c r="BG4" s="23" t="str">
        <f t="shared" si="6"/>
        <v>Rho</v>
      </c>
      <c r="BH4" s="23" t="str">
        <f t="shared" si="6"/>
        <v>Rho</v>
      </c>
      <c r="BI4" s="23" t="str">
        <f t="shared" si="6"/>
        <v>Rho</v>
      </c>
      <c r="BJ4" s="23" t="str">
        <f t="shared" si="6"/>
        <v>Rho</v>
      </c>
      <c r="BK4" s="23" t="str">
        <f t="shared" si="6"/>
        <v>Rho</v>
      </c>
      <c r="BL4" s="23" t="str">
        <f t="shared" si="6"/>
        <v>Rho</v>
      </c>
      <c r="BM4" s="23" t="str">
        <f t="shared" si="6"/>
        <v>Rho</v>
      </c>
      <c r="BN4" s="23" t="str">
        <f t="shared" si="6"/>
        <v>Rho</v>
      </c>
      <c r="BO4" s="23" t="str">
        <f t="shared" si="6"/>
        <v>Rho</v>
      </c>
      <c r="BP4" s="23" t="str">
        <f t="shared" si="6"/>
        <v>Rho</v>
      </c>
      <c r="BQ4" s="23" t="str">
        <f t="shared" si="6"/>
        <v>Rho</v>
      </c>
      <c r="BR4" s="23" t="str">
        <f t="shared" si="6"/>
        <v>Rho</v>
      </c>
      <c r="BS4" s="23" t="str">
        <f t="shared" si="6"/>
        <v>Rho</v>
      </c>
      <c r="BT4" s="23" t="str">
        <f t="shared" si="6"/>
        <v>Rho</v>
      </c>
      <c r="BU4" s="23" t="str">
        <f t="shared" si="6"/>
        <v>Rho</v>
      </c>
      <c r="BV4" s="23" t="str">
        <f t="shared" si="6"/>
        <v>Rho</v>
      </c>
      <c r="BW4" s="23" t="str">
        <f t="shared" si="6"/>
        <v>Rho</v>
      </c>
      <c r="BX4" s="23" t="str">
        <f aca="true" t="shared" si="7" ref="BX4:DG4">IF(AVERAGE(BX6:BX25)&gt;$C$25,"Rho","Aho")</f>
        <v>Rho</v>
      </c>
      <c r="BY4" s="23" t="str">
        <f t="shared" si="7"/>
        <v>Rho</v>
      </c>
      <c r="BZ4" s="23" t="str">
        <f t="shared" si="7"/>
        <v>Rho</v>
      </c>
      <c r="CA4" s="23" t="str">
        <f t="shared" si="7"/>
        <v>Rho</v>
      </c>
      <c r="CB4" s="23" t="str">
        <f t="shared" si="7"/>
        <v>Rho</v>
      </c>
      <c r="CC4" s="23" t="str">
        <f t="shared" si="7"/>
        <v>Aho</v>
      </c>
      <c r="CD4" s="23" t="str">
        <f t="shared" si="7"/>
        <v>Rho</v>
      </c>
      <c r="CE4" s="23" t="str">
        <f t="shared" si="7"/>
        <v>Rho</v>
      </c>
      <c r="CF4" s="23" t="str">
        <f t="shared" si="7"/>
        <v>Rho</v>
      </c>
      <c r="CG4" s="23" t="str">
        <f t="shared" si="7"/>
        <v>Rho</v>
      </c>
      <c r="CH4" s="23" t="str">
        <f t="shared" si="7"/>
        <v>Rho</v>
      </c>
      <c r="CI4" s="23" t="str">
        <f t="shared" si="7"/>
        <v>Rho</v>
      </c>
      <c r="CJ4" s="23" t="str">
        <f t="shared" si="7"/>
        <v>Aho</v>
      </c>
      <c r="CK4" s="23" t="str">
        <f t="shared" si="7"/>
        <v>Rho</v>
      </c>
      <c r="CL4" s="23" t="str">
        <f t="shared" si="7"/>
        <v>Rho</v>
      </c>
      <c r="CM4" s="23" t="str">
        <f t="shared" si="7"/>
        <v>Rho</v>
      </c>
      <c r="CN4" s="23" t="str">
        <f t="shared" si="7"/>
        <v>Rho</v>
      </c>
      <c r="CO4" s="23" t="str">
        <f t="shared" si="7"/>
        <v>Rho</v>
      </c>
      <c r="CP4" s="23" t="str">
        <f t="shared" si="7"/>
        <v>Rho</v>
      </c>
      <c r="CQ4" s="23" t="str">
        <f t="shared" si="7"/>
        <v>Rho</v>
      </c>
      <c r="CR4" s="23" t="str">
        <f t="shared" si="7"/>
        <v>Rho</v>
      </c>
      <c r="CS4" s="23" t="str">
        <f t="shared" si="7"/>
        <v>Rho</v>
      </c>
      <c r="CT4" s="23" t="str">
        <f t="shared" si="7"/>
        <v>Rho</v>
      </c>
      <c r="CU4" s="23" t="str">
        <f t="shared" si="7"/>
        <v>Rho</v>
      </c>
      <c r="CV4" s="23" t="str">
        <f t="shared" si="7"/>
        <v>Rho</v>
      </c>
      <c r="CW4" s="23" t="str">
        <f t="shared" si="7"/>
        <v>Rho</v>
      </c>
      <c r="CX4" s="23" t="str">
        <f t="shared" si="7"/>
        <v>Rho</v>
      </c>
      <c r="CY4" s="23" t="str">
        <f t="shared" si="7"/>
        <v>Aho</v>
      </c>
      <c r="CZ4" s="23" t="str">
        <f t="shared" si="7"/>
        <v>Rho</v>
      </c>
      <c r="DA4" s="23" t="str">
        <f t="shared" si="7"/>
        <v>Rho</v>
      </c>
      <c r="DB4" s="23" t="str">
        <f t="shared" si="7"/>
        <v>Rho</v>
      </c>
      <c r="DC4" s="23" t="str">
        <f t="shared" si="7"/>
        <v>Aho</v>
      </c>
      <c r="DD4" s="23" t="str">
        <f t="shared" si="7"/>
        <v>Rho</v>
      </c>
      <c r="DE4" s="23" t="str">
        <f t="shared" si="7"/>
        <v>Rho</v>
      </c>
      <c r="DF4" s="23" t="str">
        <f t="shared" si="7"/>
        <v>Rho</v>
      </c>
      <c r="DG4" s="23" t="str">
        <f t="shared" si="7"/>
        <v>Rho</v>
      </c>
    </row>
    <row r="5" spans="10:111" ht="36" customHeight="1">
      <c r="J5" s="21">
        <f t="shared" si="4"/>
        <v>3</v>
      </c>
      <c r="K5" s="22">
        <f ca="1" t="shared" si="0"/>
        <v>114.5</v>
      </c>
      <c r="L5" s="24">
        <v>1</v>
      </c>
      <c r="M5" s="24">
        <v>2</v>
      </c>
      <c r="N5" s="24">
        <v>3</v>
      </c>
      <c r="O5" s="24">
        <v>4</v>
      </c>
      <c r="P5" s="24">
        <v>5</v>
      </c>
      <c r="Q5" s="24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4">
        <v>12</v>
      </c>
      <c r="X5" s="24">
        <v>13</v>
      </c>
      <c r="Y5" s="24">
        <v>14</v>
      </c>
      <c r="Z5" s="24">
        <v>15</v>
      </c>
      <c r="AA5" s="24">
        <v>16</v>
      </c>
      <c r="AB5" s="24">
        <v>17</v>
      </c>
      <c r="AC5" s="24">
        <v>18</v>
      </c>
      <c r="AD5" s="24">
        <v>19</v>
      </c>
      <c r="AE5" s="24">
        <v>20</v>
      </c>
      <c r="AF5" s="24">
        <v>21</v>
      </c>
      <c r="AG5" s="24">
        <v>22</v>
      </c>
      <c r="AH5" s="24">
        <v>23</v>
      </c>
      <c r="AI5" s="24">
        <v>24</v>
      </c>
      <c r="AJ5" s="24">
        <v>25</v>
      </c>
      <c r="AK5" s="24">
        <v>26</v>
      </c>
      <c r="AL5" s="24">
        <v>27</v>
      </c>
      <c r="AM5" s="24">
        <v>28</v>
      </c>
      <c r="AN5" s="24">
        <v>29</v>
      </c>
      <c r="AO5" s="24">
        <v>30</v>
      </c>
      <c r="AP5" s="24">
        <v>31</v>
      </c>
      <c r="AQ5" s="24">
        <v>32</v>
      </c>
      <c r="AR5" s="24">
        <v>33</v>
      </c>
      <c r="AS5" s="24">
        <v>34</v>
      </c>
      <c r="AT5" s="24">
        <v>35</v>
      </c>
      <c r="AU5" s="24">
        <v>36</v>
      </c>
      <c r="AV5" s="24">
        <v>37</v>
      </c>
      <c r="AW5" s="24">
        <v>38</v>
      </c>
      <c r="AX5" s="24">
        <v>39</v>
      </c>
      <c r="AY5" s="24">
        <v>40</v>
      </c>
      <c r="AZ5" s="24">
        <v>41</v>
      </c>
      <c r="BA5" s="24">
        <v>42</v>
      </c>
      <c r="BB5" s="24">
        <v>43</v>
      </c>
      <c r="BC5" s="24">
        <v>44</v>
      </c>
      <c r="BD5" s="24">
        <v>45</v>
      </c>
      <c r="BE5" s="24">
        <v>46</v>
      </c>
      <c r="BF5" s="24">
        <v>47</v>
      </c>
      <c r="BG5" s="24">
        <v>48</v>
      </c>
      <c r="BH5" s="24">
        <v>49</v>
      </c>
      <c r="BI5" s="24">
        <v>50</v>
      </c>
      <c r="BJ5" s="24">
        <v>51</v>
      </c>
      <c r="BK5" s="24">
        <v>52</v>
      </c>
      <c r="BL5" s="24">
        <v>53</v>
      </c>
      <c r="BM5" s="24">
        <v>54</v>
      </c>
      <c r="BN5" s="24">
        <v>55</v>
      </c>
      <c r="BO5" s="24">
        <v>56</v>
      </c>
      <c r="BP5" s="24">
        <v>57</v>
      </c>
      <c r="BQ5" s="24">
        <v>58</v>
      </c>
      <c r="BR5" s="24">
        <v>59</v>
      </c>
      <c r="BS5" s="24">
        <v>60</v>
      </c>
      <c r="BT5" s="24">
        <v>61</v>
      </c>
      <c r="BU5" s="24">
        <v>62</v>
      </c>
      <c r="BV5" s="24">
        <v>63</v>
      </c>
      <c r="BW5" s="24">
        <v>64</v>
      </c>
      <c r="BX5" s="24">
        <v>65</v>
      </c>
      <c r="BY5" s="24">
        <v>66</v>
      </c>
      <c r="BZ5" s="24">
        <v>67</v>
      </c>
      <c r="CA5" s="24">
        <v>68</v>
      </c>
      <c r="CB5" s="24">
        <v>69</v>
      </c>
      <c r="CC5" s="24">
        <v>70</v>
      </c>
      <c r="CD5" s="24">
        <v>71</v>
      </c>
      <c r="CE5" s="24">
        <v>72</v>
      </c>
      <c r="CF5" s="24">
        <v>73</v>
      </c>
      <c r="CG5" s="24">
        <v>74</v>
      </c>
      <c r="CH5" s="24">
        <v>75</v>
      </c>
      <c r="CI5" s="24">
        <v>76</v>
      </c>
      <c r="CJ5" s="24">
        <v>77</v>
      </c>
      <c r="CK5" s="24">
        <v>78</v>
      </c>
      <c r="CL5" s="24">
        <v>79</v>
      </c>
      <c r="CM5" s="24">
        <v>80</v>
      </c>
      <c r="CN5" s="24">
        <v>81</v>
      </c>
      <c r="CO5" s="24">
        <v>82</v>
      </c>
      <c r="CP5" s="24">
        <v>83</v>
      </c>
      <c r="CQ5" s="24">
        <v>84</v>
      </c>
      <c r="CR5" s="24">
        <v>85</v>
      </c>
      <c r="CS5" s="24">
        <v>86</v>
      </c>
      <c r="CT5" s="24">
        <v>87</v>
      </c>
      <c r="CU5" s="24">
        <v>88</v>
      </c>
      <c r="CV5" s="24">
        <v>89</v>
      </c>
      <c r="CW5" s="24">
        <v>90</v>
      </c>
      <c r="CX5" s="24">
        <v>91</v>
      </c>
      <c r="CY5" s="24">
        <v>92</v>
      </c>
      <c r="CZ5" s="24">
        <v>93</v>
      </c>
      <c r="DA5" s="24">
        <v>94</v>
      </c>
      <c r="DB5" s="24">
        <v>95</v>
      </c>
      <c r="DC5" s="24">
        <v>96</v>
      </c>
      <c r="DD5" s="24">
        <v>97</v>
      </c>
      <c r="DE5" s="24">
        <v>98</v>
      </c>
      <c r="DF5" s="24">
        <v>99</v>
      </c>
      <c r="DG5" s="24">
        <v>100</v>
      </c>
    </row>
    <row r="6" spans="10:111" ht="24.75" customHeight="1">
      <c r="J6" s="21">
        <f t="shared" si="4"/>
        <v>4</v>
      </c>
      <c r="K6" s="22">
        <f ca="1" t="shared" si="0"/>
        <v>145.39</v>
      </c>
      <c r="L6" s="25">
        <f aca="true" ca="1" t="shared" si="8" ref="L6:AQ6">IF($J3&gt;0,INT(((RAND()+RAND()+RAND()+RAND()+RAND()+RAND()+RAND()+RAND()+RAND()+RAND()+RAND()-5.5)*ssss_3+m_3)*100)/100,"")</f>
        <v>142.27</v>
      </c>
      <c r="M6" s="25">
        <f ca="1" t="shared" si="8"/>
        <v>137.68</v>
      </c>
      <c r="N6" s="25">
        <f ca="1" t="shared" si="8"/>
        <v>148.52</v>
      </c>
      <c r="O6" s="25">
        <f ca="1" t="shared" si="8"/>
        <v>127.08</v>
      </c>
      <c r="P6" s="25">
        <f ca="1" t="shared" si="8"/>
        <v>119.15</v>
      </c>
      <c r="Q6" s="25">
        <f ca="1" t="shared" si="8"/>
        <v>124.22</v>
      </c>
      <c r="R6" s="25">
        <f ca="1" t="shared" si="8"/>
        <v>151.27</v>
      </c>
      <c r="S6" s="25">
        <f ca="1" t="shared" si="8"/>
        <v>127.27</v>
      </c>
      <c r="T6" s="25">
        <f ca="1" t="shared" si="8"/>
        <v>121.3</v>
      </c>
      <c r="U6" s="25">
        <f ca="1" t="shared" si="8"/>
        <v>160.86</v>
      </c>
      <c r="V6" s="25">
        <f ca="1" t="shared" si="8"/>
        <v>125.4</v>
      </c>
      <c r="W6" s="25">
        <f ca="1" t="shared" si="8"/>
        <v>118.96</v>
      </c>
      <c r="X6" s="25">
        <f ca="1" t="shared" si="8"/>
        <v>144.65</v>
      </c>
      <c r="Y6" s="25">
        <f ca="1" t="shared" si="8"/>
        <v>116.12</v>
      </c>
      <c r="Z6" s="25">
        <f ca="1" t="shared" si="8"/>
        <v>123.84</v>
      </c>
      <c r="AA6" s="25">
        <f ca="1" t="shared" si="8"/>
        <v>127.5</v>
      </c>
      <c r="AB6" s="25">
        <f ca="1" t="shared" si="8"/>
        <v>130.49</v>
      </c>
      <c r="AC6" s="25">
        <f ca="1" t="shared" si="8"/>
        <v>119.69</v>
      </c>
      <c r="AD6" s="25">
        <f ca="1" t="shared" si="8"/>
        <v>138.93</v>
      </c>
      <c r="AE6" s="25">
        <f ca="1" t="shared" si="8"/>
        <v>107.61</v>
      </c>
      <c r="AF6" s="25">
        <f ca="1" t="shared" si="8"/>
        <v>147.76</v>
      </c>
      <c r="AG6" s="25">
        <f ca="1" t="shared" si="8"/>
        <v>134.29</v>
      </c>
      <c r="AH6" s="25">
        <f ca="1" t="shared" si="8"/>
        <v>133.17</v>
      </c>
      <c r="AI6" s="25">
        <f ca="1" t="shared" si="8"/>
        <v>137.49</v>
      </c>
      <c r="AJ6" s="25">
        <f ca="1" t="shared" si="8"/>
        <v>124.37</v>
      </c>
      <c r="AK6" s="25">
        <f ca="1" t="shared" si="8"/>
        <v>129.44</v>
      </c>
      <c r="AL6" s="25">
        <f ca="1" t="shared" si="8"/>
        <v>120.02</v>
      </c>
      <c r="AM6" s="25">
        <f ca="1" t="shared" si="8"/>
        <v>155.87</v>
      </c>
      <c r="AN6" s="25">
        <f ca="1" t="shared" si="8"/>
        <v>127.56</v>
      </c>
      <c r="AO6" s="25">
        <f ca="1" t="shared" si="8"/>
        <v>119.88</v>
      </c>
      <c r="AP6" s="25">
        <f ca="1" t="shared" si="8"/>
        <v>115.62</v>
      </c>
      <c r="AQ6" s="25">
        <f ca="1" t="shared" si="8"/>
        <v>126.1</v>
      </c>
      <c r="AR6" s="25">
        <f aca="true" ca="1" t="shared" si="9" ref="AR6:BW6">IF($J3&gt;0,INT(((RAND()+RAND()+RAND()+RAND()+RAND()+RAND()+RAND()+RAND()+RAND()+RAND()+RAND()-5.5)*ssss_3+m_3)*100)/100,"")</f>
        <v>146.94</v>
      </c>
      <c r="AS6" s="25">
        <f ca="1" t="shared" si="9"/>
        <v>136.43</v>
      </c>
      <c r="AT6" s="25">
        <f ca="1" t="shared" si="9"/>
        <v>133.59</v>
      </c>
      <c r="AU6" s="25">
        <f ca="1" t="shared" si="9"/>
        <v>143.19</v>
      </c>
      <c r="AV6" s="25">
        <f ca="1" t="shared" si="9"/>
        <v>123.15</v>
      </c>
      <c r="AW6" s="25">
        <f ca="1" t="shared" si="9"/>
        <v>119.32</v>
      </c>
      <c r="AX6" s="25">
        <f ca="1" t="shared" si="9"/>
        <v>142.31</v>
      </c>
      <c r="AY6" s="25">
        <f ca="1" t="shared" si="9"/>
        <v>150.32</v>
      </c>
      <c r="AZ6" s="25">
        <f ca="1" t="shared" si="9"/>
        <v>157.47</v>
      </c>
      <c r="BA6" s="25">
        <f ca="1" t="shared" si="9"/>
        <v>143.83</v>
      </c>
      <c r="BB6" s="25">
        <f ca="1" t="shared" si="9"/>
        <v>111.85</v>
      </c>
      <c r="BC6" s="25">
        <f ca="1" t="shared" si="9"/>
        <v>126.41</v>
      </c>
      <c r="BD6" s="25">
        <f ca="1" t="shared" si="9"/>
        <v>131.8</v>
      </c>
      <c r="BE6" s="25">
        <f ca="1" t="shared" si="9"/>
        <v>147.63</v>
      </c>
      <c r="BF6" s="25">
        <f ca="1" t="shared" si="9"/>
        <v>116.93</v>
      </c>
      <c r="BG6" s="25">
        <f ca="1" t="shared" si="9"/>
        <v>157.45</v>
      </c>
      <c r="BH6" s="25">
        <f ca="1" t="shared" si="9"/>
        <v>117.65</v>
      </c>
      <c r="BI6" s="25">
        <f ca="1" t="shared" si="9"/>
        <v>112.02</v>
      </c>
      <c r="BJ6" s="25">
        <f ca="1" t="shared" si="9"/>
        <v>101.96</v>
      </c>
      <c r="BK6" s="25">
        <f ca="1" t="shared" si="9"/>
        <v>142.49</v>
      </c>
      <c r="BL6" s="25">
        <f ca="1" t="shared" si="9"/>
        <v>140.22</v>
      </c>
      <c r="BM6" s="25">
        <f ca="1" t="shared" si="9"/>
        <v>136.97</v>
      </c>
      <c r="BN6" s="25">
        <f ca="1" t="shared" si="9"/>
        <v>138.97</v>
      </c>
      <c r="BO6" s="25">
        <f ca="1" t="shared" si="9"/>
        <v>118.56</v>
      </c>
      <c r="BP6" s="25">
        <f ca="1" t="shared" si="9"/>
        <v>141.68</v>
      </c>
      <c r="BQ6" s="25">
        <f ca="1" t="shared" si="9"/>
        <v>136.33</v>
      </c>
      <c r="BR6" s="25">
        <f ca="1" t="shared" si="9"/>
        <v>145.94</v>
      </c>
      <c r="BS6" s="25">
        <f ca="1" t="shared" si="9"/>
        <v>123.16</v>
      </c>
      <c r="BT6" s="25">
        <f ca="1" t="shared" si="9"/>
        <v>104.93</v>
      </c>
      <c r="BU6" s="25">
        <f ca="1" t="shared" si="9"/>
        <v>137.64</v>
      </c>
      <c r="BV6" s="25">
        <f ca="1" t="shared" si="9"/>
        <v>172.19</v>
      </c>
      <c r="BW6" s="25">
        <f ca="1" t="shared" si="9"/>
        <v>121.26</v>
      </c>
      <c r="BX6" s="25">
        <f aca="true" ca="1" t="shared" si="10" ref="BX6:DG6">IF($J3&gt;0,INT(((RAND()+RAND()+RAND()+RAND()+RAND()+RAND()+RAND()+RAND()+RAND()+RAND()+RAND()-5.5)*ssss_3+m_3)*100)/100,"")</f>
        <v>113.4</v>
      </c>
      <c r="BY6" s="25">
        <f ca="1" t="shared" si="10"/>
        <v>140.34</v>
      </c>
      <c r="BZ6" s="25">
        <f ca="1" t="shared" si="10"/>
        <v>140.32</v>
      </c>
      <c r="CA6" s="25">
        <f ca="1" t="shared" si="10"/>
        <v>122.7</v>
      </c>
      <c r="CB6" s="25">
        <f ca="1" t="shared" si="10"/>
        <v>122.36</v>
      </c>
      <c r="CC6" s="25">
        <f ca="1" t="shared" si="10"/>
        <v>113.94</v>
      </c>
      <c r="CD6" s="25">
        <f ca="1" t="shared" si="10"/>
        <v>115.08</v>
      </c>
      <c r="CE6" s="25">
        <f ca="1" t="shared" si="10"/>
        <v>127.67</v>
      </c>
      <c r="CF6" s="25">
        <f ca="1" t="shared" si="10"/>
        <v>115.85</v>
      </c>
      <c r="CG6" s="25">
        <f ca="1" t="shared" si="10"/>
        <v>137.28</v>
      </c>
      <c r="CH6" s="25">
        <f ca="1" t="shared" si="10"/>
        <v>122.62</v>
      </c>
      <c r="CI6" s="25">
        <f ca="1" t="shared" si="10"/>
        <v>148.41</v>
      </c>
      <c r="CJ6" s="25">
        <f ca="1" t="shared" si="10"/>
        <v>130.95</v>
      </c>
      <c r="CK6" s="25">
        <f ca="1" t="shared" si="10"/>
        <v>112.75</v>
      </c>
      <c r="CL6" s="25">
        <f ca="1" t="shared" si="10"/>
        <v>141.22</v>
      </c>
      <c r="CM6" s="25">
        <f ca="1" t="shared" si="10"/>
        <v>145.85</v>
      </c>
      <c r="CN6" s="25">
        <f ca="1" t="shared" si="10"/>
        <v>154.62</v>
      </c>
      <c r="CO6" s="25">
        <f ca="1" t="shared" si="10"/>
        <v>132.86</v>
      </c>
      <c r="CP6" s="25">
        <f ca="1" t="shared" si="10"/>
        <v>135.83</v>
      </c>
      <c r="CQ6" s="25">
        <f ca="1" t="shared" si="10"/>
        <v>154.12</v>
      </c>
      <c r="CR6" s="25">
        <f ca="1" t="shared" si="10"/>
        <v>116.21</v>
      </c>
      <c r="CS6" s="25">
        <f ca="1" t="shared" si="10"/>
        <v>123.71</v>
      </c>
      <c r="CT6" s="25">
        <f ca="1" t="shared" si="10"/>
        <v>137.93</v>
      </c>
      <c r="CU6" s="25">
        <f ca="1" t="shared" si="10"/>
        <v>112.33</v>
      </c>
      <c r="CV6" s="25">
        <f ca="1" t="shared" si="10"/>
        <v>113.37</v>
      </c>
      <c r="CW6" s="25">
        <f ca="1" t="shared" si="10"/>
        <v>138.58</v>
      </c>
      <c r="CX6" s="25">
        <f ca="1" t="shared" si="10"/>
        <v>116.17</v>
      </c>
      <c r="CY6" s="25">
        <f ca="1" t="shared" si="10"/>
        <v>145.33</v>
      </c>
      <c r="CZ6" s="25">
        <f ca="1" t="shared" si="10"/>
        <v>149.87</v>
      </c>
      <c r="DA6" s="25">
        <f ca="1" t="shared" si="10"/>
        <v>152.39</v>
      </c>
      <c r="DB6" s="25">
        <f ca="1" t="shared" si="10"/>
        <v>133.21</v>
      </c>
      <c r="DC6" s="25">
        <f ca="1" t="shared" si="10"/>
        <v>125</v>
      </c>
      <c r="DD6" s="25">
        <f ca="1" t="shared" si="10"/>
        <v>131.86</v>
      </c>
      <c r="DE6" s="25">
        <f ca="1" t="shared" si="10"/>
        <v>144.44</v>
      </c>
      <c r="DF6" s="25">
        <f ca="1" t="shared" si="10"/>
        <v>131.66</v>
      </c>
      <c r="DG6" s="25">
        <f ca="1" t="shared" si="10"/>
        <v>126.4</v>
      </c>
    </row>
    <row r="7" spans="10:111" ht="24.75" customHeight="1">
      <c r="J7" s="21">
        <f t="shared" si="4"/>
        <v>5</v>
      </c>
      <c r="K7" s="22">
        <f ca="1" t="shared" si="0"/>
        <v>132.38</v>
      </c>
      <c r="L7" s="25">
        <f aca="true" ca="1" t="shared" si="11" ref="L7:AQ7">IF($J4&gt;0,INT(((RAND()+RAND()+RAND()+RAND()+RAND()+RAND()+RAND()+RAND()+RAND()+RAND()+RAND()-5.5)*ssss_3+m_3)*100)/100,"")</f>
        <v>131.39</v>
      </c>
      <c r="M7" s="25">
        <f ca="1" t="shared" si="11"/>
        <v>134.51</v>
      </c>
      <c r="N7" s="25">
        <f ca="1" t="shared" si="11"/>
        <v>127.08</v>
      </c>
      <c r="O7" s="25">
        <f ca="1" t="shared" si="11"/>
        <v>143.67</v>
      </c>
      <c r="P7" s="25">
        <f ca="1" t="shared" si="11"/>
        <v>140.38</v>
      </c>
      <c r="Q7" s="25">
        <f ca="1" t="shared" si="11"/>
        <v>131.13</v>
      </c>
      <c r="R7" s="25">
        <f ca="1" t="shared" si="11"/>
        <v>173.89</v>
      </c>
      <c r="S7" s="25">
        <f ca="1" t="shared" si="11"/>
        <v>131.76</v>
      </c>
      <c r="T7" s="25">
        <f ca="1" t="shared" si="11"/>
        <v>139.1</v>
      </c>
      <c r="U7" s="25">
        <f ca="1" t="shared" si="11"/>
        <v>126.35</v>
      </c>
      <c r="V7" s="25">
        <f ca="1" t="shared" si="11"/>
        <v>130.15</v>
      </c>
      <c r="W7" s="25">
        <f ca="1" t="shared" si="11"/>
        <v>124.89</v>
      </c>
      <c r="X7" s="25">
        <f ca="1" t="shared" si="11"/>
        <v>111.85</v>
      </c>
      <c r="Y7" s="25">
        <f ca="1" t="shared" si="11"/>
        <v>124.83</v>
      </c>
      <c r="Z7" s="25">
        <f ca="1" t="shared" si="11"/>
        <v>121.69</v>
      </c>
      <c r="AA7" s="25">
        <f ca="1" t="shared" si="11"/>
        <v>132.27</v>
      </c>
      <c r="AB7" s="25">
        <f ca="1" t="shared" si="11"/>
        <v>126.67</v>
      </c>
      <c r="AC7" s="25">
        <f ca="1" t="shared" si="11"/>
        <v>147.79</v>
      </c>
      <c r="AD7" s="25">
        <f ca="1" t="shared" si="11"/>
        <v>114.61</v>
      </c>
      <c r="AE7" s="25">
        <f ca="1" t="shared" si="11"/>
        <v>119.45</v>
      </c>
      <c r="AF7" s="25">
        <f ca="1" t="shared" si="11"/>
        <v>124.17</v>
      </c>
      <c r="AG7" s="25">
        <f ca="1" t="shared" si="11"/>
        <v>147.1</v>
      </c>
      <c r="AH7" s="25">
        <f ca="1" t="shared" si="11"/>
        <v>142.98</v>
      </c>
      <c r="AI7" s="25">
        <f ca="1" t="shared" si="11"/>
        <v>132.88</v>
      </c>
      <c r="AJ7" s="25">
        <f ca="1" t="shared" si="11"/>
        <v>126.35</v>
      </c>
      <c r="AK7" s="25">
        <f ca="1" t="shared" si="11"/>
        <v>126.89</v>
      </c>
      <c r="AL7" s="25">
        <f ca="1" t="shared" si="11"/>
        <v>156.2</v>
      </c>
      <c r="AM7" s="25">
        <f ca="1" t="shared" si="11"/>
        <v>126.16</v>
      </c>
      <c r="AN7" s="25">
        <f ca="1" t="shared" si="11"/>
        <v>136.64</v>
      </c>
      <c r="AO7" s="25">
        <f ca="1" t="shared" si="11"/>
        <v>154.07</v>
      </c>
      <c r="AP7" s="25">
        <f ca="1" t="shared" si="11"/>
        <v>125.81</v>
      </c>
      <c r="AQ7" s="25">
        <f ca="1" t="shared" si="11"/>
        <v>125.31</v>
      </c>
      <c r="AR7" s="25">
        <f aca="true" ca="1" t="shared" si="12" ref="AR7:BW7">IF($J4&gt;0,INT(((RAND()+RAND()+RAND()+RAND()+RAND()+RAND()+RAND()+RAND()+RAND()+RAND()+RAND()-5.5)*ssss_3+m_3)*100)/100,"")</f>
        <v>137.43</v>
      </c>
      <c r="AS7" s="25">
        <f ca="1" t="shared" si="12"/>
        <v>136.67</v>
      </c>
      <c r="AT7" s="25">
        <f ca="1" t="shared" si="12"/>
        <v>150.01</v>
      </c>
      <c r="AU7" s="25">
        <f ca="1" t="shared" si="12"/>
        <v>106.38</v>
      </c>
      <c r="AV7" s="25">
        <f ca="1" t="shared" si="12"/>
        <v>108.68</v>
      </c>
      <c r="AW7" s="25">
        <f ca="1" t="shared" si="12"/>
        <v>124.83</v>
      </c>
      <c r="AX7" s="25">
        <f ca="1" t="shared" si="12"/>
        <v>116.17</v>
      </c>
      <c r="AY7" s="25">
        <f ca="1" t="shared" si="12"/>
        <v>119.41</v>
      </c>
      <c r="AZ7" s="25">
        <f ca="1" t="shared" si="12"/>
        <v>139.12</v>
      </c>
      <c r="BA7" s="25">
        <f ca="1" t="shared" si="12"/>
        <v>159.5</v>
      </c>
      <c r="BB7" s="25">
        <f ca="1" t="shared" si="12"/>
        <v>126.19</v>
      </c>
      <c r="BC7" s="25">
        <f ca="1" t="shared" si="12"/>
        <v>135.55</v>
      </c>
      <c r="BD7" s="25">
        <f ca="1" t="shared" si="12"/>
        <v>125.11</v>
      </c>
      <c r="BE7" s="25">
        <f ca="1" t="shared" si="12"/>
        <v>130.02</v>
      </c>
      <c r="BF7" s="25">
        <f ca="1" t="shared" si="12"/>
        <v>124.17</v>
      </c>
      <c r="BG7" s="25">
        <f ca="1" t="shared" si="12"/>
        <v>135.97</v>
      </c>
      <c r="BH7" s="25">
        <f ca="1" t="shared" si="12"/>
        <v>144.93</v>
      </c>
      <c r="BI7" s="25">
        <f ca="1" t="shared" si="12"/>
        <v>109.52</v>
      </c>
      <c r="BJ7" s="25">
        <f ca="1" t="shared" si="12"/>
        <v>139.59</v>
      </c>
      <c r="BK7" s="25">
        <f ca="1" t="shared" si="12"/>
        <v>132.76</v>
      </c>
      <c r="BL7" s="25">
        <f ca="1" t="shared" si="12"/>
        <v>135.99</v>
      </c>
      <c r="BM7" s="25">
        <f ca="1" t="shared" si="12"/>
        <v>135.59</v>
      </c>
      <c r="BN7" s="25">
        <f ca="1" t="shared" si="12"/>
        <v>135.17</v>
      </c>
      <c r="BO7" s="25">
        <f ca="1" t="shared" si="12"/>
        <v>135.46</v>
      </c>
      <c r="BP7" s="25">
        <f ca="1" t="shared" si="12"/>
        <v>125.88</v>
      </c>
      <c r="BQ7" s="25">
        <f ca="1" t="shared" si="12"/>
        <v>129.82</v>
      </c>
      <c r="BR7" s="25">
        <f ca="1" t="shared" si="12"/>
        <v>129.32</v>
      </c>
      <c r="BS7" s="25">
        <f ca="1" t="shared" si="12"/>
        <v>144.17</v>
      </c>
      <c r="BT7" s="25">
        <f ca="1" t="shared" si="12"/>
        <v>147.18</v>
      </c>
      <c r="BU7" s="25">
        <f ca="1" t="shared" si="12"/>
        <v>124.02</v>
      </c>
      <c r="BV7" s="25">
        <f ca="1" t="shared" si="12"/>
        <v>133.93</v>
      </c>
      <c r="BW7" s="25">
        <f ca="1" t="shared" si="12"/>
        <v>121.83</v>
      </c>
      <c r="BX7" s="25">
        <f aca="true" ca="1" t="shared" si="13" ref="BX7:DG7">IF($J4&gt;0,INT(((RAND()+RAND()+RAND()+RAND()+RAND()+RAND()+RAND()+RAND()+RAND()+RAND()+RAND()-5.5)*ssss_3+m_3)*100)/100,"")</f>
        <v>139.77</v>
      </c>
      <c r="BY7" s="25">
        <f ca="1" t="shared" si="13"/>
        <v>103.28</v>
      </c>
      <c r="BZ7" s="25">
        <f ca="1" t="shared" si="13"/>
        <v>112.14</v>
      </c>
      <c r="CA7" s="25">
        <f ca="1" t="shared" si="13"/>
        <v>143.68</v>
      </c>
      <c r="CB7" s="25">
        <f ca="1" t="shared" si="13"/>
        <v>144.01</v>
      </c>
      <c r="CC7" s="25">
        <f ca="1" t="shared" si="13"/>
        <v>114.72</v>
      </c>
      <c r="CD7" s="25">
        <f ca="1" t="shared" si="13"/>
        <v>142.81</v>
      </c>
      <c r="CE7" s="25">
        <f ca="1" t="shared" si="13"/>
        <v>127.7</v>
      </c>
      <c r="CF7" s="25">
        <f ca="1" t="shared" si="13"/>
        <v>104.09</v>
      </c>
      <c r="CG7" s="25">
        <f ca="1" t="shared" si="13"/>
        <v>107.36</v>
      </c>
      <c r="CH7" s="25">
        <f ca="1" t="shared" si="13"/>
        <v>141.05</v>
      </c>
      <c r="CI7" s="25">
        <f ca="1" t="shared" si="13"/>
        <v>119.43</v>
      </c>
      <c r="CJ7" s="25">
        <f ca="1" t="shared" si="13"/>
        <v>133.47</v>
      </c>
      <c r="CK7" s="25">
        <f ca="1" t="shared" si="13"/>
        <v>124.28</v>
      </c>
      <c r="CL7" s="25">
        <f ca="1" t="shared" si="13"/>
        <v>129.62</v>
      </c>
      <c r="CM7" s="25">
        <f ca="1" t="shared" si="13"/>
        <v>137.63</v>
      </c>
      <c r="CN7" s="25">
        <f ca="1" t="shared" si="13"/>
        <v>151.38</v>
      </c>
      <c r="CO7" s="25">
        <f ca="1" t="shared" si="13"/>
        <v>148.69</v>
      </c>
      <c r="CP7" s="25">
        <f ca="1" t="shared" si="13"/>
        <v>159.19</v>
      </c>
      <c r="CQ7" s="25">
        <f ca="1" t="shared" si="13"/>
        <v>121.14</v>
      </c>
      <c r="CR7" s="25">
        <f ca="1" t="shared" si="13"/>
        <v>137.17</v>
      </c>
      <c r="CS7" s="25">
        <f ca="1" t="shared" si="13"/>
        <v>147.57</v>
      </c>
      <c r="CT7" s="25">
        <f ca="1" t="shared" si="13"/>
        <v>134.49</v>
      </c>
      <c r="CU7" s="25">
        <f ca="1" t="shared" si="13"/>
        <v>110.25</v>
      </c>
      <c r="CV7" s="25">
        <f ca="1" t="shared" si="13"/>
        <v>122.06</v>
      </c>
      <c r="CW7" s="25">
        <f ca="1" t="shared" si="13"/>
        <v>130.52</v>
      </c>
      <c r="CX7" s="25">
        <f ca="1" t="shared" si="13"/>
        <v>147.97</v>
      </c>
      <c r="CY7" s="25">
        <f ca="1" t="shared" si="13"/>
        <v>128.94</v>
      </c>
      <c r="CZ7" s="25">
        <f ca="1" t="shared" si="13"/>
        <v>132.96</v>
      </c>
      <c r="DA7" s="25">
        <f ca="1" t="shared" si="13"/>
        <v>133.59</v>
      </c>
      <c r="DB7" s="25">
        <f ca="1" t="shared" si="13"/>
        <v>133.49</v>
      </c>
      <c r="DC7" s="25">
        <f ca="1" t="shared" si="13"/>
        <v>113.3</v>
      </c>
      <c r="DD7" s="25">
        <f ca="1" t="shared" si="13"/>
        <v>161.7</v>
      </c>
      <c r="DE7" s="25">
        <f ca="1" t="shared" si="13"/>
        <v>143.1</v>
      </c>
      <c r="DF7" s="25">
        <f ca="1" t="shared" si="13"/>
        <v>146.9</v>
      </c>
      <c r="DG7" s="25">
        <f ca="1" t="shared" si="13"/>
        <v>142.23</v>
      </c>
    </row>
    <row r="8" spans="10:111" ht="24.75" customHeight="1">
      <c r="J8" s="21">
        <f t="shared" si="4"/>
        <v>6</v>
      </c>
      <c r="K8" s="22">
        <f ca="1" t="shared" si="0"/>
        <v>151.33</v>
      </c>
      <c r="L8" s="25">
        <f aca="true" ca="1" t="shared" si="14" ref="L8:AQ8">IF($J5&gt;0,INT(((RAND()+RAND()+RAND()+RAND()+RAND()+RAND()+RAND()+RAND()+RAND()+RAND()+RAND()-5.5)*ssss_3+m_3)*100)/100,"")</f>
        <v>134.67</v>
      </c>
      <c r="M8" s="25">
        <f ca="1" t="shared" si="14"/>
        <v>132.44</v>
      </c>
      <c r="N8" s="25">
        <f ca="1" t="shared" si="14"/>
        <v>130.59</v>
      </c>
      <c r="O8" s="25">
        <f ca="1" t="shared" si="14"/>
        <v>132.3</v>
      </c>
      <c r="P8" s="25">
        <f ca="1" t="shared" si="14"/>
        <v>152.42</v>
      </c>
      <c r="Q8" s="25">
        <f ca="1" t="shared" si="14"/>
        <v>130.19</v>
      </c>
      <c r="R8" s="25">
        <f ca="1" t="shared" si="14"/>
        <v>125.34</v>
      </c>
      <c r="S8" s="25">
        <f ca="1" t="shared" si="14"/>
        <v>133.7</v>
      </c>
      <c r="T8" s="25">
        <f ca="1" t="shared" si="14"/>
        <v>117.74</v>
      </c>
      <c r="U8" s="25">
        <f ca="1" t="shared" si="14"/>
        <v>130.94</v>
      </c>
      <c r="V8" s="25">
        <f ca="1" t="shared" si="14"/>
        <v>148.99</v>
      </c>
      <c r="W8" s="25">
        <f ca="1" t="shared" si="14"/>
        <v>116.81</v>
      </c>
      <c r="X8" s="25">
        <f ca="1" t="shared" si="14"/>
        <v>142.04</v>
      </c>
      <c r="Y8" s="25">
        <f ca="1" t="shared" si="14"/>
        <v>114.3</v>
      </c>
      <c r="Z8" s="25">
        <f ca="1" t="shared" si="14"/>
        <v>132.65</v>
      </c>
      <c r="AA8" s="25">
        <f ca="1" t="shared" si="14"/>
        <v>127.57</v>
      </c>
      <c r="AB8" s="25">
        <f ca="1" t="shared" si="14"/>
        <v>129.29</v>
      </c>
      <c r="AC8" s="25">
        <f ca="1" t="shared" si="14"/>
        <v>94.91</v>
      </c>
      <c r="AD8" s="25">
        <f ca="1" t="shared" si="14"/>
        <v>141.59</v>
      </c>
      <c r="AE8" s="25">
        <f ca="1" t="shared" si="14"/>
        <v>124.55</v>
      </c>
      <c r="AF8" s="25">
        <f ca="1" t="shared" si="14"/>
        <v>150.45</v>
      </c>
      <c r="AG8" s="25">
        <f ca="1" t="shared" si="14"/>
        <v>141.46</v>
      </c>
      <c r="AH8" s="25">
        <f ca="1" t="shared" si="14"/>
        <v>118.4</v>
      </c>
      <c r="AI8" s="25">
        <f ca="1" t="shared" si="14"/>
        <v>116.76</v>
      </c>
      <c r="AJ8" s="25">
        <f ca="1" t="shared" si="14"/>
        <v>131.24</v>
      </c>
      <c r="AK8" s="25">
        <f ca="1" t="shared" si="14"/>
        <v>148.83</v>
      </c>
      <c r="AL8" s="25">
        <f ca="1" t="shared" si="14"/>
        <v>146.31</v>
      </c>
      <c r="AM8" s="25">
        <f ca="1" t="shared" si="14"/>
        <v>145.12</v>
      </c>
      <c r="AN8" s="25">
        <f ca="1" t="shared" si="14"/>
        <v>142.87</v>
      </c>
      <c r="AO8" s="25">
        <f ca="1" t="shared" si="14"/>
        <v>123.43</v>
      </c>
      <c r="AP8" s="25">
        <f ca="1" t="shared" si="14"/>
        <v>124.86</v>
      </c>
      <c r="AQ8" s="25">
        <f ca="1" t="shared" si="14"/>
        <v>144.22</v>
      </c>
      <c r="AR8" s="25">
        <f aca="true" ca="1" t="shared" si="15" ref="AR8:BW8">IF($J5&gt;0,INT(((RAND()+RAND()+RAND()+RAND()+RAND()+RAND()+RAND()+RAND()+RAND()+RAND()+RAND()-5.5)*ssss_3+m_3)*100)/100,"")</f>
        <v>123.54</v>
      </c>
      <c r="AS8" s="25">
        <f ca="1" t="shared" si="15"/>
        <v>128.3</v>
      </c>
      <c r="AT8" s="25">
        <f ca="1" t="shared" si="15"/>
        <v>131.8</v>
      </c>
      <c r="AU8" s="25">
        <f ca="1" t="shared" si="15"/>
        <v>127.59</v>
      </c>
      <c r="AV8" s="25">
        <f ca="1" t="shared" si="15"/>
        <v>145.62</v>
      </c>
      <c r="AW8" s="25">
        <f ca="1" t="shared" si="15"/>
        <v>126.74</v>
      </c>
      <c r="AX8" s="25">
        <f ca="1" t="shared" si="15"/>
        <v>113.54</v>
      </c>
      <c r="AY8" s="25">
        <f ca="1" t="shared" si="15"/>
        <v>150.79</v>
      </c>
      <c r="AZ8" s="25">
        <f ca="1" t="shared" si="15"/>
        <v>143.95</v>
      </c>
      <c r="BA8" s="25">
        <f ca="1" t="shared" si="15"/>
        <v>108.45</v>
      </c>
      <c r="BB8" s="25">
        <f ca="1" t="shared" si="15"/>
        <v>132.85</v>
      </c>
      <c r="BC8" s="25">
        <f ca="1" t="shared" si="15"/>
        <v>150.72</v>
      </c>
      <c r="BD8" s="25">
        <f ca="1" t="shared" si="15"/>
        <v>124.58</v>
      </c>
      <c r="BE8" s="25">
        <f ca="1" t="shared" si="15"/>
        <v>138.72</v>
      </c>
      <c r="BF8" s="25">
        <f ca="1" t="shared" si="15"/>
        <v>134.56</v>
      </c>
      <c r="BG8" s="25">
        <f ca="1" t="shared" si="15"/>
        <v>113.93</v>
      </c>
      <c r="BH8" s="25">
        <f ca="1" t="shared" si="15"/>
        <v>144.46</v>
      </c>
      <c r="BI8" s="25">
        <f ca="1" t="shared" si="15"/>
        <v>158.63</v>
      </c>
      <c r="BJ8" s="25">
        <f ca="1" t="shared" si="15"/>
        <v>120.37</v>
      </c>
      <c r="BK8" s="25">
        <f ca="1" t="shared" si="15"/>
        <v>150.6</v>
      </c>
      <c r="BL8" s="25">
        <f ca="1" t="shared" si="15"/>
        <v>131.78</v>
      </c>
      <c r="BM8" s="25">
        <f ca="1" t="shared" si="15"/>
        <v>113.16</v>
      </c>
      <c r="BN8" s="25">
        <f ca="1" t="shared" si="15"/>
        <v>133.89</v>
      </c>
      <c r="BO8" s="25">
        <f ca="1" t="shared" si="15"/>
        <v>146.5</v>
      </c>
      <c r="BP8" s="25">
        <f ca="1" t="shared" si="15"/>
        <v>136.37</v>
      </c>
      <c r="BQ8" s="25">
        <f ca="1" t="shared" si="15"/>
        <v>165.3</v>
      </c>
      <c r="BR8" s="25">
        <f ca="1" t="shared" si="15"/>
        <v>129.04</v>
      </c>
      <c r="BS8" s="25">
        <f ca="1" t="shared" si="15"/>
        <v>145.08</v>
      </c>
      <c r="BT8" s="25">
        <f ca="1" t="shared" si="15"/>
        <v>160.17</v>
      </c>
      <c r="BU8" s="25">
        <f ca="1" t="shared" si="15"/>
        <v>115.17</v>
      </c>
      <c r="BV8" s="25">
        <f ca="1" t="shared" si="15"/>
        <v>125.94</v>
      </c>
      <c r="BW8" s="25">
        <f ca="1" t="shared" si="15"/>
        <v>119.14</v>
      </c>
      <c r="BX8" s="25">
        <f aca="true" ca="1" t="shared" si="16" ref="BX8:DG8">IF($J5&gt;0,INT(((RAND()+RAND()+RAND()+RAND()+RAND()+RAND()+RAND()+RAND()+RAND()+RAND()+RAND()-5.5)*ssss_3+m_3)*100)/100,"")</f>
        <v>127.48</v>
      </c>
      <c r="BY8" s="25">
        <f ca="1" t="shared" si="16"/>
        <v>142.09</v>
      </c>
      <c r="BZ8" s="25">
        <f ca="1" t="shared" si="16"/>
        <v>134.25</v>
      </c>
      <c r="CA8" s="25">
        <f ca="1" t="shared" si="16"/>
        <v>102.58</v>
      </c>
      <c r="CB8" s="25">
        <f ca="1" t="shared" si="16"/>
        <v>132.06</v>
      </c>
      <c r="CC8" s="25">
        <f ca="1" t="shared" si="16"/>
        <v>110.68</v>
      </c>
      <c r="CD8" s="25">
        <f ca="1" t="shared" si="16"/>
        <v>133.32</v>
      </c>
      <c r="CE8" s="25">
        <f ca="1" t="shared" si="16"/>
        <v>106.35</v>
      </c>
      <c r="CF8" s="25">
        <f ca="1" t="shared" si="16"/>
        <v>138.56</v>
      </c>
      <c r="CG8" s="25">
        <f ca="1" t="shared" si="16"/>
        <v>139.7</v>
      </c>
      <c r="CH8" s="25">
        <f ca="1" t="shared" si="16"/>
        <v>143.64</v>
      </c>
      <c r="CI8" s="25">
        <f ca="1" t="shared" si="16"/>
        <v>129.2</v>
      </c>
      <c r="CJ8" s="25">
        <f ca="1" t="shared" si="16"/>
        <v>135.8</v>
      </c>
      <c r="CK8" s="25">
        <f ca="1" t="shared" si="16"/>
        <v>149.77</v>
      </c>
      <c r="CL8" s="25">
        <f ca="1" t="shared" si="16"/>
        <v>114.44</v>
      </c>
      <c r="CM8" s="25">
        <f ca="1" t="shared" si="16"/>
        <v>142.53</v>
      </c>
      <c r="CN8" s="25">
        <f ca="1" t="shared" si="16"/>
        <v>108.7</v>
      </c>
      <c r="CO8" s="25">
        <f ca="1" t="shared" si="16"/>
        <v>102.18</v>
      </c>
      <c r="CP8" s="25">
        <f ca="1" t="shared" si="16"/>
        <v>163.06</v>
      </c>
      <c r="CQ8" s="25">
        <f ca="1" t="shared" si="16"/>
        <v>128</v>
      </c>
      <c r="CR8" s="25">
        <f ca="1" t="shared" si="16"/>
        <v>132.15</v>
      </c>
      <c r="CS8" s="25">
        <f ca="1" t="shared" si="16"/>
        <v>163.53</v>
      </c>
      <c r="CT8" s="25">
        <f ca="1" t="shared" si="16"/>
        <v>150.17</v>
      </c>
      <c r="CU8" s="25">
        <f ca="1" t="shared" si="16"/>
        <v>115.98</v>
      </c>
      <c r="CV8" s="25">
        <f ca="1" t="shared" si="16"/>
        <v>141.03</v>
      </c>
      <c r="CW8" s="25">
        <f ca="1" t="shared" si="16"/>
        <v>111.21</v>
      </c>
      <c r="CX8" s="25">
        <f ca="1" t="shared" si="16"/>
        <v>131.86</v>
      </c>
      <c r="CY8" s="25">
        <f ca="1" t="shared" si="16"/>
        <v>144.67</v>
      </c>
      <c r="CZ8" s="25">
        <f ca="1" t="shared" si="16"/>
        <v>153.26</v>
      </c>
      <c r="DA8" s="25">
        <f ca="1" t="shared" si="16"/>
        <v>136.58</v>
      </c>
      <c r="DB8" s="25">
        <f ca="1" t="shared" si="16"/>
        <v>152.74</v>
      </c>
      <c r="DC8" s="25">
        <f ca="1" t="shared" si="16"/>
        <v>117.58</v>
      </c>
      <c r="DD8" s="25">
        <f ca="1" t="shared" si="16"/>
        <v>103.45</v>
      </c>
      <c r="DE8" s="25">
        <f ca="1" t="shared" si="16"/>
        <v>148.66</v>
      </c>
      <c r="DF8" s="25">
        <f ca="1" t="shared" si="16"/>
        <v>158.14</v>
      </c>
      <c r="DG8" s="25">
        <f ca="1" t="shared" si="16"/>
        <v>159.76</v>
      </c>
    </row>
    <row r="9" spans="10:111" ht="24.75" customHeight="1">
      <c r="J9" s="21">
        <f t="shared" si="4"/>
        <v>7</v>
      </c>
      <c r="K9" s="22">
        <f ca="1" t="shared" si="0"/>
        <v>145.63</v>
      </c>
      <c r="L9" s="25">
        <f aca="true" ca="1" t="shared" si="17" ref="L9:AQ9">IF($J6&gt;0,INT(((RAND()+RAND()+RAND()+RAND()+RAND()+RAND()+RAND()+RAND()+RAND()+RAND()+RAND()-5.5)*ssss_3+m_3)*100)/100,"")</f>
        <v>148.98</v>
      </c>
      <c r="M9" s="25">
        <f ca="1" t="shared" si="17"/>
        <v>114.96</v>
      </c>
      <c r="N9" s="25">
        <f ca="1" t="shared" si="17"/>
        <v>124.38</v>
      </c>
      <c r="O9" s="25">
        <f ca="1" t="shared" si="17"/>
        <v>131.48</v>
      </c>
      <c r="P9" s="25">
        <f ca="1" t="shared" si="17"/>
        <v>115.47</v>
      </c>
      <c r="Q9" s="25">
        <f ca="1" t="shared" si="17"/>
        <v>116.71</v>
      </c>
      <c r="R9" s="25">
        <f ca="1" t="shared" si="17"/>
        <v>132.25</v>
      </c>
      <c r="S9" s="25">
        <f ca="1" t="shared" si="17"/>
        <v>132.66</v>
      </c>
      <c r="T9" s="25">
        <f ca="1" t="shared" si="17"/>
        <v>121.41</v>
      </c>
      <c r="U9" s="25">
        <f ca="1" t="shared" si="17"/>
        <v>139.01</v>
      </c>
      <c r="V9" s="25">
        <f ca="1" t="shared" si="17"/>
        <v>113.35</v>
      </c>
      <c r="W9" s="25">
        <f ca="1" t="shared" si="17"/>
        <v>151.61</v>
      </c>
      <c r="X9" s="25">
        <f ca="1" t="shared" si="17"/>
        <v>116.5</v>
      </c>
      <c r="Y9" s="25">
        <f ca="1" t="shared" si="17"/>
        <v>119.47</v>
      </c>
      <c r="Z9" s="25">
        <f ca="1" t="shared" si="17"/>
        <v>134.5</v>
      </c>
      <c r="AA9" s="25">
        <f ca="1" t="shared" si="17"/>
        <v>148.14</v>
      </c>
      <c r="AB9" s="25">
        <f ca="1" t="shared" si="17"/>
        <v>125.16</v>
      </c>
      <c r="AC9" s="25">
        <f ca="1" t="shared" si="17"/>
        <v>108.64</v>
      </c>
      <c r="AD9" s="25">
        <f ca="1" t="shared" si="17"/>
        <v>144.99</v>
      </c>
      <c r="AE9" s="25">
        <f ca="1" t="shared" si="17"/>
        <v>123.75</v>
      </c>
      <c r="AF9" s="25">
        <f ca="1" t="shared" si="17"/>
        <v>110.95</v>
      </c>
      <c r="AG9" s="25">
        <f ca="1" t="shared" si="17"/>
        <v>137.04</v>
      </c>
      <c r="AH9" s="25">
        <f ca="1" t="shared" si="17"/>
        <v>137.59</v>
      </c>
      <c r="AI9" s="25">
        <f ca="1" t="shared" si="17"/>
        <v>123.56</v>
      </c>
      <c r="AJ9" s="25">
        <f ca="1" t="shared" si="17"/>
        <v>136.22</v>
      </c>
      <c r="AK9" s="25">
        <f ca="1" t="shared" si="17"/>
        <v>96.52</v>
      </c>
      <c r="AL9" s="25">
        <f ca="1" t="shared" si="17"/>
        <v>130.13</v>
      </c>
      <c r="AM9" s="25">
        <f ca="1" t="shared" si="17"/>
        <v>151.76</v>
      </c>
      <c r="AN9" s="25">
        <f ca="1" t="shared" si="17"/>
        <v>130.51</v>
      </c>
      <c r="AO9" s="25">
        <f ca="1" t="shared" si="17"/>
        <v>149.92</v>
      </c>
      <c r="AP9" s="25">
        <f ca="1" t="shared" si="17"/>
        <v>127.95</v>
      </c>
      <c r="AQ9" s="25">
        <f ca="1" t="shared" si="17"/>
        <v>130.21</v>
      </c>
      <c r="AR9" s="25">
        <f aca="true" ca="1" t="shared" si="18" ref="AR9:BW9">IF($J6&gt;0,INT(((RAND()+RAND()+RAND()+RAND()+RAND()+RAND()+RAND()+RAND()+RAND()+RAND()+RAND()-5.5)*ssss_3+m_3)*100)/100,"")</f>
        <v>100.89</v>
      </c>
      <c r="AS9" s="25">
        <f ca="1" t="shared" si="18"/>
        <v>157.9</v>
      </c>
      <c r="AT9" s="25">
        <f ca="1" t="shared" si="18"/>
        <v>140.56</v>
      </c>
      <c r="AU9" s="25">
        <f ca="1" t="shared" si="18"/>
        <v>132.29</v>
      </c>
      <c r="AV9" s="25">
        <f ca="1" t="shared" si="18"/>
        <v>119.81</v>
      </c>
      <c r="AW9" s="25">
        <f ca="1" t="shared" si="18"/>
        <v>127.76</v>
      </c>
      <c r="AX9" s="25">
        <f ca="1" t="shared" si="18"/>
        <v>127.92</v>
      </c>
      <c r="AY9" s="25">
        <f ca="1" t="shared" si="18"/>
        <v>160.21</v>
      </c>
      <c r="AZ9" s="25">
        <f ca="1" t="shared" si="18"/>
        <v>123.07</v>
      </c>
      <c r="BA9" s="25">
        <f ca="1" t="shared" si="18"/>
        <v>144.25</v>
      </c>
      <c r="BB9" s="25">
        <f ca="1" t="shared" si="18"/>
        <v>157.03</v>
      </c>
      <c r="BC9" s="25">
        <f ca="1" t="shared" si="18"/>
        <v>137.66</v>
      </c>
      <c r="BD9" s="25">
        <f ca="1" t="shared" si="18"/>
        <v>122.76</v>
      </c>
      <c r="BE9" s="25">
        <f ca="1" t="shared" si="18"/>
        <v>116.85</v>
      </c>
      <c r="BF9" s="25">
        <f ca="1" t="shared" si="18"/>
        <v>135.47</v>
      </c>
      <c r="BG9" s="25">
        <f ca="1" t="shared" si="18"/>
        <v>155.74</v>
      </c>
      <c r="BH9" s="25">
        <f ca="1" t="shared" si="18"/>
        <v>119.24</v>
      </c>
      <c r="BI9" s="25">
        <f ca="1" t="shared" si="18"/>
        <v>132.47</v>
      </c>
      <c r="BJ9" s="25">
        <f ca="1" t="shared" si="18"/>
        <v>152.24</v>
      </c>
      <c r="BK9" s="25">
        <f ca="1" t="shared" si="18"/>
        <v>112.82</v>
      </c>
      <c r="BL9" s="25">
        <f ca="1" t="shared" si="18"/>
        <v>126.11</v>
      </c>
      <c r="BM9" s="25">
        <f ca="1" t="shared" si="18"/>
        <v>147.73</v>
      </c>
      <c r="BN9" s="25">
        <f ca="1" t="shared" si="18"/>
        <v>139.07</v>
      </c>
      <c r="BO9" s="25">
        <f ca="1" t="shared" si="18"/>
        <v>136.78</v>
      </c>
      <c r="BP9" s="25">
        <f ca="1" t="shared" si="18"/>
        <v>129.2</v>
      </c>
      <c r="BQ9" s="25">
        <f ca="1" t="shared" si="18"/>
        <v>123.66</v>
      </c>
      <c r="BR9" s="25">
        <f ca="1" t="shared" si="18"/>
        <v>126.51</v>
      </c>
      <c r="BS9" s="25">
        <f ca="1" t="shared" si="18"/>
        <v>151.35</v>
      </c>
      <c r="BT9" s="25">
        <f ca="1" t="shared" si="18"/>
        <v>134.1</v>
      </c>
      <c r="BU9" s="25">
        <f ca="1" t="shared" si="18"/>
        <v>132.13</v>
      </c>
      <c r="BV9" s="25">
        <f ca="1" t="shared" si="18"/>
        <v>137.35</v>
      </c>
      <c r="BW9" s="25">
        <f ca="1" t="shared" si="18"/>
        <v>123.41</v>
      </c>
      <c r="BX9" s="25">
        <f aca="true" ca="1" t="shared" si="19" ref="BX9:DG9">IF($J6&gt;0,INT(((RAND()+RAND()+RAND()+RAND()+RAND()+RAND()+RAND()+RAND()+RAND()+RAND()+RAND()-5.5)*ssss_3+m_3)*100)/100,"")</f>
        <v>112.26</v>
      </c>
      <c r="BY9" s="25">
        <f ca="1" t="shared" si="19"/>
        <v>144.18</v>
      </c>
      <c r="BZ9" s="25">
        <f ca="1" t="shared" si="19"/>
        <v>137.41</v>
      </c>
      <c r="CA9" s="25">
        <f ca="1" t="shared" si="19"/>
        <v>128.56</v>
      </c>
      <c r="CB9" s="25">
        <f ca="1" t="shared" si="19"/>
        <v>131.73</v>
      </c>
      <c r="CC9" s="25">
        <f ca="1" t="shared" si="19"/>
        <v>134.84</v>
      </c>
      <c r="CD9" s="25">
        <f ca="1" t="shared" si="19"/>
        <v>144.56</v>
      </c>
      <c r="CE9" s="25">
        <f ca="1" t="shared" si="19"/>
        <v>137.03</v>
      </c>
      <c r="CF9" s="25">
        <f ca="1" t="shared" si="19"/>
        <v>123.82</v>
      </c>
      <c r="CG9" s="25">
        <f ca="1" t="shared" si="19"/>
        <v>135.49</v>
      </c>
      <c r="CH9" s="25">
        <f ca="1" t="shared" si="19"/>
        <v>126.54</v>
      </c>
      <c r="CI9" s="25">
        <f ca="1" t="shared" si="19"/>
        <v>102.18</v>
      </c>
      <c r="CJ9" s="25">
        <f ca="1" t="shared" si="19"/>
        <v>146.99</v>
      </c>
      <c r="CK9" s="25">
        <f ca="1" t="shared" si="19"/>
        <v>153</v>
      </c>
      <c r="CL9" s="25">
        <f ca="1" t="shared" si="19"/>
        <v>110.53</v>
      </c>
      <c r="CM9" s="25">
        <f ca="1" t="shared" si="19"/>
        <v>146.23</v>
      </c>
      <c r="CN9" s="25">
        <f ca="1" t="shared" si="19"/>
        <v>131.49</v>
      </c>
      <c r="CO9" s="25">
        <f ca="1" t="shared" si="19"/>
        <v>128.49</v>
      </c>
      <c r="CP9" s="25">
        <f ca="1" t="shared" si="19"/>
        <v>117.65</v>
      </c>
      <c r="CQ9" s="25">
        <f ca="1" t="shared" si="19"/>
        <v>138.72</v>
      </c>
      <c r="CR9" s="25">
        <f ca="1" t="shared" si="19"/>
        <v>153.91</v>
      </c>
      <c r="CS9" s="25">
        <f ca="1" t="shared" si="19"/>
        <v>122.05</v>
      </c>
      <c r="CT9" s="25">
        <f ca="1" t="shared" si="19"/>
        <v>137.04</v>
      </c>
      <c r="CU9" s="25">
        <f ca="1" t="shared" si="19"/>
        <v>142.86</v>
      </c>
      <c r="CV9" s="25">
        <f ca="1" t="shared" si="19"/>
        <v>114.48</v>
      </c>
      <c r="CW9" s="25">
        <f ca="1" t="shared" si="19"/>
        <v>140.84</v>
      </c>
      <c r="CX9" s="25">
        <f ca="1" t="shared" si="19"/>
        <v>127.4</v>
      </c>
      <c r="CY9" s="25">
        <f ca="1" t="shared" si="19"/>
        <v>105.11</v>
      </c>
      <c r="CZ9" s="25">
        <f ca="1" t="shared" si="19"/>
        <v>139.17</v>
      </c>
      <c r="DA9" s="25">
        <f ca="1" t="shared" si="19"/>
        <v>143.31</v>
      </c>
      <c r="DB9" s="25">
        <f ca="1" t="shared" si="19"/>
        <v>128.03</v>
      </c>
      <c r="DC9" s="25">
        <f ca="1" t="shared" si="19"/>
        <v>136.86</v>
      </c>
      <c r="DD9" s="25">
        <f ca="1" t="shared" si="19"/>
        <v>138.21</v>
      </c>
      <c r="DE9" s="25">
        <f ca="1" t="shared" si="19"/>
        <v>119.36</v>
      </c>
      <c r="DF9" s="25">
        <f ca="1" t="shared" si="19"/>
        <v>152.95</v>
      </c>
      <c r="DG9" s="25">
        <f ca="1" t="shared" si="19"/>
        <v>119.59</v>
      </c>
    </row>
    <row r="10" spans="9:111" ht="24.75" customHeight="1">
      <c r="I10" s="11" t="s">
        <v>33</v>
      </c>
      <c r="J10" s="21">
        <f t="shared" si="4"/>
        <v>8</v>
      </c>
      <c r="K10" s="22">
        <f ca="1" t="shared" si="0"/>
        <v>115.6</v>
      </c>
      <c r="L10" s="25">
        <f aca="true" ca="1" t="shared" si="20" ref="L10:AQ10">IF($J7&gt;0,INT(((RAND()+RAND()+RAND()+RAND()+RAND()+RAND()+RAND()+RAND()+RAND()+RAND()+RAND()-5.5)*s_3+m_3)*100)/100,"")</f>
        <v>133.95</v>
      </c>
      <c r="M10" s="25">
        <f ca="1" t="shared" si="20"/>
        <v>117.45</v>
      </c>
      <c r="N10" s="25">
        <f ca="1" t="shared" si="20"/>
        <v>129.4</v>
      </c>
      <c r="O10" s="25">
        <f ca="1" t="shared" si="20"/>
        <v>100.5</v>
      </c>
      <c r="P10" s="25">
        <f ca="1" t="shared" si="20"/>
        <v>112.58</v>
      </c>
      <c r="Q10" s="25">
        <f ca="1" t="shared" si="20"/>
        <v>115.07</v>
      </c>
      <c r="R10" s="25">
        <f ca="1" t="shared" si="20"/>
        <v>121.48</v>
      </c>
      <c r="S10" s="25">
        <f ca="1" t="shared" si="20"/>
        <v>124.4</v>
      </c>
      <c r="T10" s="25">
        <f ca="1" t="shared" si="20"/>
        <v>141.62</v>
      </c>
      <c r="U10" s="25">
        <f ca="1" t="shared" si="20"/>
        <v>122.33</v>
      </c>
      <c r="V10" s="25">
        <f ca="1" t="shared" si="20"/>
        <v>139.48</v>
      </c>
      <c r="W10" s="25">
        <f ca="1" t="shared" si="20"/>
        <v>118.94</v>
      </c>
      <c r="X10" s="25">
        <f ca="1" t="shared" si="20"/>
        <v>90.05</v>
      </c>
      <c r="Y10" s="25">
        <f ca="1" t="shared" si="20"/>
        <v>154.94</v>
      </c>
      <c r="Z10" s="25">
        <f ca="1" t="shared" si="20"/>
        <v>128.96</v>
      </c>
      <c r="AA10" s="25">
        <f ca="1" t="shared" si="20"/>
        <v>130.14</v>
      </c>
      <c r="AB10" s="25">
        <f ca="1" t="shared" si="20"/>
        <v>126.33</v>
      </c>
      <c r="AC10" s="25">
        <f ca="1" t="shared" si="20"/>
        <v>134.36</v>
      </c>
      <c r="AD10" s="25">
        <f ca="1" t="shared" si="20"/>
        <v>130.32</v>
      </c>
      <c r="AE10" s="25">
        <f ca="1" t="shared" si="20"/>
        <v>111.53</v>
      </c>
      <c r="AF10" s="25">
        <f ca="1" t="shared" si="20"/>
        <v>130.52</v>
      </c>
      <c r="AG10" s="25">
        <f ca="1" t="shared" si="20"/>
        <v>118.77</v>
      </c>
      <c r="AH10" s="25">
        <f ca="1" t="shared" si="20"/>
        <v>124.46</v>
      </c>
      <c r="AI10" s="25">
        <f ca="1" t="shared" si="20"/>
        <v>119.37</v>
      </c>
      <c r="AJ10" s="25">
        <f ca="1" t="shared" si="20"/>
        <v>113.25</v>
      </c>
      <c r="AK10" s="25">
        <f ca="1" t="shared" si="20"/>
        <v>119.46</v>
      </c>
      <c r="AL10" s="25">
        <f ca="1" t="shared" si="20"/>
        <v>137.44</v>
      </c>
      <c r="AM10" s="25">
        <f ca="1" t="shared" si="20"/>
        <v>132.02</v>
      </c>
      <c r="AN10" s="25">
        <f ca="1" t="shared" si="20"/>
        <v>114.04</v>
      </c>
      <c r="AO10" s="25">
        <f ca="1" t="shared" si="20"/>
        <v>130.03</v>
      </c>
      <c r="AP10" s="25">
        <f ca="1" t="shared" si="20"/>
        <v>115.09</v>
      </c>
      <c r="AQ10" s="25">
        <f ca="1" t="shared" si="20"/>
        <v>141.5</v>
      </c>
      <c r="AR10" s="25">
        <f aca="true" ca="1" t="shared" si="21" ref="AR10:BW10">IF($J7&gt;0,INT(((RAND()+RAND()+RAND()+RAND()+RAND()+RAND()+RAND()+RAND()+RAND()+RAND()+RAND()-5.5)*s_3+m_3)*100)/100,"")</f>
        <v>114.92</v>
      </c>
      <c r="AS10" s="25">
        <f ca="1" t="shared" si="21"/>
        <v>147.76</v>
      </c>
      <c r="AT10" s="25">
        <f ca="1" t="shared" si="21"/>
        <v>136.37</v>
      </c>
      <c r="AU10" s="25">
        <f ca="1" t="shared" si="21"/>
        <v>111.21</v>
      </c>
      <c r="AV10" s="25">
        <f ca="1" t="shared" si="21"/>
        <v>125.7</v>
      </c>
      <c r="AW10" s="25">
        <f ca="1" t="shared" si="21"/>
        <v>120.99</v>
      </c>
      <c r="AX10" s="25">
        <f ca="1" t="shared" si="21"/>
        <v>131.58</v>
      </c>
      <c r="AY10" s="25">
        <f ca="1" t="shared" si="21"/>
        <v>146.08</v>
      </c>
      <c r="AZ10" s="25">
        <f ca="1" t="shared" si="21"/>
        <v>126.51</v>
      </c>
      <c r="BA10" s="25">
        <f ca="1" t="shared" si="21"/>
        <v>123.33</v>
      </c>
      <c r="BB10" s="25">
        <f ca="1" t="shared" si="21"/>
        <v>126.37</v>
      </c>
      <c r="BC10" s="25">
        <f ca="1" t="shared" si="21"/>
        <v>135.17</v>
      </c>
      <c r="BD10" s="25">
        <f ca="1" t="shared" si="21"/>
        <v>109.41</v>
      </c>
      <c r="BE10" s="25">
        <f ca="1" t="shared" si="21"/>
        <v>118.29</v>
      </c>
      <c r="BF10" s="25">
        <f ca="1" t="shared" si="21"/>
        <v>119.22</v>
      </c>
      <c r="BG10" s="25">
        <f ca="1" t="shared" si="21"/>
        <v>136.58</v>
      </c>
      <c r="BH10" s="25">
        <f ca="1" t="shared" si="21"/>
        <v>127.93</v>
      </c>
      <c r="BI10" s="25">
        <f ca="1" t="shared" si="21"/>
        <v>132.4</v>
      </c>
      <c r="BJ10" s="25">
        <f ca="1" t="shared" si="21"/>
        <v>139.96</v>
      </c>
      <c r="BK10" s="25">
        <f ca="1" t="shared" si="21"/>
        <v>124.64</v>
      </c>
      <c r="BL10" s="25">
        <f ca="1" t="shared" si="21"/>
        <v>160</v>
      </c>
      <c r="BM10" s="25">
        <f ca="1" t="shared" si="21"/>
        <v>125.31</v>
      </c>
      <c r="BN10" s="25">
        <f ca="1" t="shared" si="21"/>
        <v>140.4</v>
      </c>
      <c r="BO10" s="25">
        <f ca="1" t="shared" si="21"/>
        <v>132.3</v>
      </c>
      <c r="BP10" s="25">
        <f ca="1" t="shared" si="21"/>
        <v>139.41</v>
      </c>
      <c r="BQ10" s="25">
        <f ca="1" t="shared" si="21"/>
        <v>127.96</v>
      </c>
      <c r="BR10" s="25">
        <f ca="1" t="shared" si="21"/>
        <v>121.42</v>
      </c>
      <c r="BS10" s="25">
        <f ca="1" t="shared" si="21"/>
        <v>109.67</v>
      </c>
      <c r="BT10" s="25">
        <f ca="1" t="shared" si="21"/>
        <v>115.56</v>
      </c>
      <c r="BU10" s="25">
        <f ca="1" t="shared" si="21"/>
        <v>112.85</v>
      </c>
      <c r="BV10" s="25">
        <f ca="1" t="shared" si="21"/>
        <v>135.05</v>
      </c>
      <c r="BW10" s="25">
        <f ca="1" t="shared" si="21"/>
        <v>133.98</v>
      </c>
      <c r="BX10" s="25">
        <f aca="true" ca="1" t="shared" si="22" ref="BX10:DG10">IF($J7&gt;0,INT(((RAND()+RAND()+RAND()+RAND()+RAND()+RAND()+RAND()+RAND()+RAND()+RAND()+RAND()-5.5)*s_3+m_3)*100)/100,"")</f>
        <v>125.54</v>
      </c>
      <c r="BY10" s="25">
        <f ca="1" t="shared" si="22"/>
        <v>148.01</v>
      </c>
      <c r="BZ10" s="25">
        <f ca="1" t="shared" si="22"/>
        <v>168.53</v>
      </c>
      <c r="CA10" s="25">
        <f ca="1" t="shared" si="22"/>
        <v>99.11</v>
      </c>
      <c r="CB10" s="25">
        <f ca="1" t="shared" si="22"/>
        <v>124.91</v>
      </c>
      <c r="CC10" s="25">
        <f ca="1" t="shared" si="22"/>
        <v>139.35</v>
      </c>
      <c r="CD10" s="25">
        <f ca="1" t="shared" si="22"/>
        <v>138.49</v>
      </c>
      <c r="CE10" s="25">
        <f ca="1" t="shared" si="22"/>
        <v>120.09</v>
      </c>
      <c r="CF10" s="25">
        <f ca="1" t="shared" si="22"/>
        <v>139.06</v>
      </c>
      <c r="CG10" s="25">
        <f ca="1" t="shared" si="22"/>
        <v>154.7</v>
      </c>
      <c r="CH10" s="25">
        <f ca="1" t="shared" si="22"/>
        <v>132.6</v>
      </c>
      <c r="CI10" s="25">
        <f ca="1" t="shared" si="22"/>
        <v>119.97</v>
      </c>
      <c r="CJ10" s="25">
        <f ca="1" t="shared" si="22"/>
        <v>106.47</v>
      </c>
      <c r="CK10" s="25">
        <f ca="1" t="shared" si="22"/>
        <v>143.48</v>
      </c>
      <c r="CL10" s="25">
        <f ca="1" t="shared" si="22"/>
        <v>116.45</v>
      </c>
      <c r="CM10" s="25">
        <f ca="1" t="shared" si="22"/>
        <v>134.59</v>
      </c>
      <c r="CN10" s="25">
        <f ca="1" t="shared" si="22"/>
        <v>102.43</v>
      </c>
      <c r="CO10" s="25">
        <f ca="1" t="shared" si="22"/>
        <v>139.42</v>
      </c>
      <c r="CP10" s="25">
        <f ca="1" t="shared" si="22"/>
        <v>128.05</v>
      </c>
      <c r="CQ10" s="25">
        <f ca="1" t="shared" si="22"/>
        <v>130.79</v>
      </c>
      <c r="CR10" s="25">
        <f ca="1" t="shared" si="22"/>
        <v>148.32</v>
      </c>
      <c r="CS10" s="25">
        <f ca="1" t="shared" si="22"/>
        <v>133.09</v>
      </c>
      <c r="CT10" s="25">
        <f ca="1" t="shared" si="22"/>
        <v>116.75</v>
      </c>
      <c r="CU10" s="25">
        <f ca="1" t="shared" si="22"/>
        <v>135.73</v>
      </c>
      <c r="CV10" s="25">
        <f ca="1" t="shared" si="22"/>
        <v>122.93</v>
      </c>
      <c r="CW10" s="25">
        <f ca="1" t="shared" si="22"/>
        <v>138.75</v>
      </c>
      <c r="CX10" s="25">
        <f ca="1" t="shared" si="22"/>
        <v>155.42</v>
      </c>
      <c r="CY10" s="25">
        <f ca="1" t="shared" si="22"/>
        <v>95.86</v>
      </c>
      <c r="CZ10" s="25">
        <f ca="1" t="shared" si="22"/>
        <v>132.26</v>
      </c>
      <c r="DA10" s="25">
        <f ca="1" t="shared" si="22"/>
        <v>146.9</v>
      </c>
      <c r="DB10" s="25">
        <f ca="1" t="shared" si="22"/>
        <v>142.52</v>
      </c>
      <c r="DC10" s="25">
        <f ca="1" t="shared" si="22"/>
        <v>141.7</v>
      </c>
      <c r="DD10" s="25">
        <f ca="1" t="shared" si="22"/>
        <v>118.21</v>
      </c>
      <c r="DE10" s="25">
        <f ca="1" t="shared" si="22"/>
        <v>136.53</v>
      </c>
      <c r="DF10" s="25">
        <f ca="1" t="shared" si="22"/>
        <v>127.09</v>
      </c>
      <c r="DG10" s="25">
        <f ca="1" t="shared" si="22"/>
        <v>154.87</v>
      </c>
    </row>
    <row r="11" spans="10:111" ht="24.75" customHeight="1">
      <c r="J11" s="21">
        <f t="shared" si="4"/>
        <v>9</v>
      </c>
      <c r="K11" s="22">
        <f ca="1" t="shared" si="0"/>
        <v>130.91</v>
      </c>
      <c r="L11" s="25">
        <f aca="true" ca="1" t="shared" si="23" ref="L11:AQ11">IF($J8&gt;0,INT(((RAND()+RAND()+RAND()+RAND()+RAND()+RAND()+RAND()+RAND()+RAND()+RAND()+RAND()-5.5)*s_3+m_3)*100)/100,"")</f>
        <v>119.59</v>
      </c>
      <c r="M11" s="25">
        <f ca="1" t="shared" si="23"/>
        <v>126.13</v>
      </c>
      <c r="N11" s="25">
        <f ca="1" t="shared" si="23"/>
        <v>74.97</v>
      </c>
      <c r="O11" s="25">
        <f ca="1" t="shared" si="23"/>
        <v>143.78</v>
      </c>
      <c r="P11" s="25">
        <f ca="1" t="shared" si="23"/>
        <v>148.72</v>
      </c>
      <c r="Q11" s="25">
        <f ca="1" t="shared" si="23"/>
        <v>102.17</v>
      </c>
      <c r="R11" s="25">
        <f ca="1" t="shared" si="23"/>
        <v>110.43</v>
      </c>
      <c r="S11" s="25">
        <f ca="1" t="shared" si="23"/>
        <v>130.59</v>
      </c>
      <c r="T11" s="25">
        <f ca="1" t="shared" si="23"/>
        <v>138</v>
      </c>
      <c r="U11" s="25">
        <f ca="1" t="shared" si="23"/>
        <v>122.49</v>
      </c>
      <c r="V11" s="25">
        <f ca="1" t="shared" si="23"/>
        <v>132.34</v>
      </c>
      <c r="W11" s="25">
        <f ca="1" t="shared" si="23"/>
        <v>86</v>
      </c>
      <c r="X11" s="25">
        <f ca="1" t="shared" si="23"/>
        <v>130.71</v>
      </c>
      <c r="Y11" s="25">
        <f ca="1" t="shared" si="23"/>
        <v>152.34</v>
      </c>
      <c r="Z11" s="25">
        <f ca="1" t="shared" si="23"/>
        <v>133.59</v>
      </c>
      <c r="AA11" s="25">
        <f ca="1" t="shared" si="23"/>
        <v>146.63</v>
      </c>
      <c r="AB11" s="25">
        <f ca="1" t="shared" si="23"/>
        <v>146.93</v>
      </c>
      <c r="AC11" s="25">
        <f ca="1" t="shared" si="23"/>
        <v>128.36</v>
      </c>
      <c r="AD11" s="25">
        <f ca="1" t="shared" si="23"/>
        <v>119.32</v>
      </c>
      <c r="AE11" s="25">
        <f ca="1" t="shared" si="23"/>
        <v>127.92</v>
      </c>
      <c r="AF11" s="25">
        <f ca="1" t="shared" si="23"/>
        <v>139.6</v>
      </c>
      <c r="AG11" s="25">
        <f ca="1" t="shared" si="23"/>
        <v>131.47</v>
      </c>
      <c r="AH11" s="25">
        <f ca="1" t="shared" si="23"/>
        <v>127.35</v>
      </c>
      <c r="AI11" s="25">
        <f ca="1" t="shared" si="23"/>
        <v>125.89</v>
      </c>
      <c r="AJ11" s="25">
        <f ca="1" t="shared" si="23"/>
        <v>142.25</v>
      </c>
      <c r="AK11" s="25">
        <f ca="1" t="shared" si="23"/>
        <v>161.34</v>
      </c>
      <c r="AL11" s="25">
        <f ca="1" t="shared" si="23"/>
        <v>131.16</v>
      </c>
      <c r="AM11" s="25">
        <f ca="1" t="shared" si="23"/>
        <v>134.66</v>
      </c>
      <c r="AN11" s="25">
        <f ca="1" t="shared" si="23"/>
        <v>123.35</v>
      </c>
      <c r="AO11" s="25">
        <f ca="1" t="shared" si="23"/>
        <v>160.59</v>
      </c>
      <c r="AP11" s="25">
        <f ca="1" t="shared" si="23"/>
        <v>128.31</v>
      </c>
      <c r="AQ11" s="25">
        <f ca="1" t="shared" si="23"/>
        <v>135.26</v>
      </c>
      <c r="AR11" s="25">
        <f aca="true" ca="1" t="shared" si="24" ref="AR11:BW11">IF($J8&gt;0,INT(((RAND()+RAND()+RAND()+RAND()+RAND()+RAND()+RAND()+RAND()+RAND()+RAND()+RAND()-5.5)*s_3+m_3)*100)/100,"")</f>
        <v>108.5</v>
      </c>
      <c r="AS11" s="25">
        <f ca="1" t="shared" si="24"/>
        <v>111.82</v>
      </c>
      <c r="AT11" s="25">
        <f ca="1" t="shared" si="24"/>
        <v>116.23</v>
      </c>
      <c r="AU11" s="25">
        <f ca="1" t="shared" si="24"/>
        <v>124.98</v>
      </c>
      <c r="AV11" s="25">
        <f ca="1" t="shared" si="24"/>
        <v>142.23</v>
      </c>
      <c r="AW11" s="25">
        <f ca="1" t="shared" si="24"/>
        <v>142.02</v>
      </c>
      <c r="AX11" s="25">
        <f ca="1" t="shared" si="24"/>
        <v>113.68</v>
      </c>
      <c r="AY11" s="25">
        <f ca="1" t="shared" si="24"/>
        <v>145.9</v>
      </c>
      <c r="AZ11" s="25">
        <f ca="1" t="shared" si="24"/>
        <v>121</v>
      </c>
      <c r="BA11" s="25">
        <f ca="1" t="shared" si="24"/>
        <v>156.02</v>
      </c>
      <c r="BB11" s="25">
        <f ca="1" t="shared" si="24"/>
        <v>140.81</v>
      </c>
      <c r="BC11" s="25">
        <f ca="1" t="shared" si="24"/>
        <v>142.92</v>
      </c>
      <c r="BD11" s="25">
        <f ca="1" t="shared" si="24"/>
        <v>120.9</v>
      </c>
      <c r="BE11" s="25">
        <f ca="1" t="shared" si="24"/>
        <v>124.72</v>
      </c>
      <c r="BF11" s="25">
        <f ca="1" t="shared" si="24"/>
        <v>125.5</v>
      </c>
      <c r="BG11" s="25">
        <f ca="1" t="shared" si="24"/>
        <v>146.75</v>
      </c>
      <c r="BH11" s="25">
        <f ca="1" t="shared" si="24"/>
        <v>127.39</v>
      </c>
      <c r="BI11" s="25">
        <f ca="1" t="shared" si="24"/>
        <v>140.7</v>
      </c>
      <c r="BJ11" s="25">
        <f ca="1" t="shared" si="24"/>
        <v>132.02</v>
      </c>
      <c r="BK11" s="25">
        <f ca="1" t="shared" si="24"/>
        <v>138.5</v>
      </c>
      <c r="BL11" s="25">
        <f ca="1" t="shared" si="24"/>
        <v>141.27</v>
      </c>
      <c r="BM11" s="25">
        <f ca="1" t="shared" si="24"/>
        <v>129</v>
      </c>
      <c r="BN11" s="25">
        <f ca="1" t="shared" si="24"/>
        <v>131.75</v>
      </c>
      <c r="BO11" s="25">
        <f ca="1" t="shared" si="24"/>
        <v>150.74</v>
      </c>
      <c r="BP11" s="25">
        <f ca="1" t="shared" si="24"/>
        <v>151.91</v>
      </c>
      <c r="BQ11" s="25">
        <f ca="1" t="shared" si="24"/>
        <v>90.35</v>
      </c>
      <c r="BR11" s="25">
        <f ca="1" t="shared" si="24"/>
        <v>125.88</v>
      </c>
      <c r="BS11" s="25">
        <f ca="1" t="shared" si="24"/>
        <v>137.43</v>
      </c>
      <c r="BT11" s="25">
        <f ca="1" t="shared" si="24"/>
        <v>115.3</v>
      </c>
      <c r="BU11" s="25">
        <f ca="1" t="shared" si="24"/>
        <v>130.26</v>
      </c>
      <c r="BV11" s="25">
        <f ca="1" t="shared" si="24"/>
        <v>117.25</v>
      </c>
      <c r="BW11" s="25">
        <f ca="1" t="shared" si="24"/>
        <v>174.08</v>
      </c>
      <c r="BX11" s="25">
        <f aca="true" ca="1" t="shared" si="25" ref="BX11:DG11">IF($J8&gt;0,INT(((RAND()+RAND()+RAND()+RAND()+RAND()+RAND()+RAND()+RAND()+RAND()+RAND()+RAND()-5.5)*s_3+m_3)*100)/100,"")</f>
        <v>127.44</v>
      </c>
      <c r="BY11" s="25">
        <f ca="1" t="shared" si="25"/>
        <v>123.13</v>
      </c>
      <c r="BZ11" s="25">
        <f ca="1" t="shared" si="25"/>
        <v>126.78</v>
      </c>
      <c r="CA11" s="25">
        <f ca="1" t="shared" si="25"/>
        <v>142.29</v>
      </c>
      <c r="CB11" s="25">
        <f ca="1" t="shared" si="25"/>
        <v>154.2</v>
      </c>
      <c r="CC11" s="25">
        <f ca="1" t="shared" si="25"/>
        <v>132.46</v>
      </c>
      <c r="CD11" s="25">
        <f ca="1" t="shared" si="25"/>
        <v>145.01</v>
      </c>
      <c r="CE11" s="25">
        <f ca="1" t="shared" si="25"/>
        <v>142.79</v>
      </c>
      <c r="CF11" s="25">
        <f ca="1" t="shared" si="25"/>
        <v>126.76</v>
      </c>
      <c r="CG11" s="25">
        <f ca="1" t="shared" si="25"/>
        <v>137.03</v>
      </c>
      <c r="CH11" s="25">
        <f ca="1" t="shared" si="25"/>
        <v>139.71</v>
      </c>
      <c r="CI11" s="25">
        <f ca="1" t="shared" si="25"/>
        <v>141.87</v>
      </c>
      <c r="CJ11" s="25">
        <f ca="1" t="shared" si="25"/>
        <v>133.86</v>
      </c>
      <c r="CK11" s="25">
        <f ca="1" t="shared" si="25"/>
        <v>135.41</v>
      </c>
      <c r="CL11" s="25">
        <f ca="1" t="shared" si="25"/>
        <v>145.63</v>
      </c>
      <c r="CM11" s="25">
        <f ca="1" t="shared" si="25"/>
        <v>125.53</v>
      </c>
      <c r="CN11" s="25">
        <f ca="1" t="shared" si="25"/>
        <v>118.78</v>
      </c>
      <c r="CO11" s="25">
        <f ca="1" t="shared" si="25"/>
        <v>136.62</v>
      </c>
      <c r="CP11" s="25">
        <f ca="1" t="shared" si="25"/>
        <v>128.32</v>
      </c>
      <c r="CQ11" s="25">
        <f ca="1" t="shared" si="25"/>
        <v>140.17</v>
      </c>
      <c r="CR11" s="25">
        <f ca="1" t="shared" si="25"/>
        <v>128.77</v>
      </c>
      <c r="CS11" s="25">
        <f ca="1" t="shared" si="25"/>
        <v>129.27</v>
      </c>
      <c r="CT11" s="25">
        <f ca="1" t="shared" si="25"/>
        <v>120.97</v>
      </c>
      <c r="CU11" s="25">
        <f ca="1" t="shared" si="25"/>
        <v>130.23</v>
      </c>
      <c r="CV11" s="25">
        <f ca="1" t="shared" si="25"/>
        <v>131.43</v>
      </c>
      <c r="CW11" s="25">
        <f ca="1" t="shared" si="25"/>
        <v>134.5</v>
      </c>
      <c r="CX11" s="25">
        <f ca="1" t="shared" si="25"/>
        <v>145.89</v>
      </c>
      <c r="CY11" s="25">
        <f ca="1" t="shared" si="25"/>
        <v>141.73</v>
      </c>
      <c r="CZ11" s="25">
        <f ca="1" t="shared" si="25"/>
        <v>139.23</v>
      </c>
      <c r="DA11" s="25">
        <f ca="1" t="shared" si="25"/>
        <v>129.4</v>
      </c>
      <c r="DB11" s="25">
        <f ca="1" t="shared" si="25"/>
        <v>137.04</v>
      </c>
      <c r="DC11" s="25">
        <f ca="1" t="shared" si="25"/>
        <v>107.89</v>
      </c>
      <c r="DD11" s="25">
        <f ca="1" t="shared" si="25"/>
        <v>128.22</v>
      </c>
      <c r="DE11" s="25">
        <f ca="1" t="shared" si="25"/>
        <v>124.07</v>
      </c>
      <c r="DF11" s="25">
        <f ca="1" t="shared" si="25"/>
        <v>135.67</v>
      </c>
      <c r="DG11" s="25">
        <f ca="1" t="shared" si="25"/>
        <v>115.45</v>
      </c>
    </row>
    <row r="12" spans="10:111" ht="24.75" customHeight="1">
      <c r="J12" s="21">
        <f t="shared" si="4"/>
        <v>10</v>
      </c>
      <c r="K12" s="22">
        <f ca="1" t="shared" si="0"/>
        <v>115.97</v>
      </c>
      <c r="L12" s="25">
        <f aca="true" ca="1" t="shared" si="26" ref="L12:AQ12">IF($J9&gt;0,INT(((RAND()+RAND()+RAND()+RAND()+RAND()+RAND()+RAND()+RAND()+RAND()+RAND()+RAND()-5.5)*s_3+m_3)*100)/100,"")</f>
        <v>123.49</v>
      </c>
      <c r="M12" s="25">
        <f ca="1" t="shared" si="26"/>
        <v>125.27</v>
      </c>
      <c r="N12" s="25">
        <f ca="1" t="shared" si="26"/>
        <v>118.36</v>
      </c>
      <c r="O12" s="25">
        <f ca="1" t="shared" si="26"/>
        <v>132.3</v>
      </c>
      <c r="P12" s="25">
        <f ca="1" t="shared" si="26"/>
        <v>145.55</v>
      </c>
      <c r="Q12" s="25">
        <f ca="1" t="shared" si="26"/>
        <v>135.67</v>
      </c>
      <c r="R12" s="25">
        <f ca="1" t="shared" si="26"/>
        <v>147.47</v>
      </c>
      <c r="S12" s="25">
        <f ca="1" t="shared" si="26"/>
        <v>122.6</v>
      </c>
      <c r="T12" s="25">
        <f ca="1" t="shared" si="26"/>
        <v>157.2</v>
      </c>
      <c r="U12" s="25">
        <f ca="1" t="shared" si="26"/>
        <v>152.23</v>
      </c>
      <c r="V12" s="25">
        <f ca="1" t="shared" si="26"/>
        <v>120.4</v>
      </c>
      <c r="W12" s="25">
        <f ca="1" t="shared" si="26"/>
        <v>149.08</v>
      </c>
      <c r="X12" s="25">
        <f ca="1" t="shared" si="26"/>
        <v>112.35</v>
      </c>
      <c r="Y12" s="25">
        <f ca="1" t="shared" si="26"/>
        <v>132.5</v>
      </c>
      <c r="Z12" s="25">
        <f ca="1" t="shared" si="26"/>
        <v>124.24</v>
      </c>
      <c r="AA12" s="25">
        <f ca="1" t="shared" si="26"/>
        <v>137.19</v>
      </c>
      <c r="AB12" s="25">
        <f ca="1" t="shared" si="26"/>
        <v>99.77</v>
      </c>
      <c r="AC12" s="25">
        <f ca="1" t="shared" si="26"/>
        <v>126.17</v>
      </c>
      <c r="AD12" s="25">
        <f ca="1" t="shared" si="26"/>
        <v>117.15</v>
      </c>
      <c r="AE12" s="25">
        <f ca="1" t="shared" si="26"/>
        <v>112.09</v>
      </c>
      <c r="AF12" s="25">
        <f ca="1" t="shared" si="26"/>
        <v>144.11</v>
      </c>
      <c r="AG12" s="25">
        <f ca="1" t="shared" si="26"/>
        <v>117.53</v>
      </c>
      <c r="AH12" s="25">
        <f ca="1" t="shared" si="26"/>
        <v>138.12</v>
      </c>
      <c r="AI12" s="25">
        <f ca="1" t="shared" si="26"/>
        <v>112.11</v>
      </c>
      <c r="AJ12" s="25">
        <f ca="1" t="shared" si="26"/>
        <v>140.26</v>
      </c>
      <c r="AK12" s="25">
        <f ca="1" t="shared" si="26"/>
        <v>124.13</v>
      </c>
      <c r="AL12" s="25">
        <f ca="1" t="shared" si="26"/>
        <v>133.3</v>
      </c>
      <c r="AM12" s="25">
        <f ca="1" t="shared" si="26"/>
        <v>127.44</v>
      </c>
      <c r="AN12" s="25">
        <f ca="1" t="shared" si="26"/>
        <v>116.51</v>
      </c>
      <c r="AO12" s="25">
        <f ca="1" t="shared" si="26"/>
        <v>135.49</v>
      </c>
      <c r="AP12" s="25">
        <f ca="1" t="shared" si="26"/>
        <v>139.16</v>
      </c>
      <c r="AQ12" s="25">
        <f ca="1" t="shared" si="26"/>
        <v>145.28</v>
      </c>
      <c r="AR12" s="25">
        <f aca="true" ca="1" t="shared" si="27" ref="AR12:BW12">IF($J9&gt;0,INT(((RAND()+RAND()+RAND()+RAND()+RAND()+RAND()+RAND()+RAND()+RAND()+RAND()+RAND()-5.5)*s_3+m_3)*100)/100,"")</f>
        <v>142.6</v>
      </c>
      <c r="AS12" s="25">
        <f ca="1" t="shared" si="27"/>
        <v>144.32</v>
      </c>
      <c r="AT12" s="25">
        <f ca="1" t="shared" si="27"/>
        <v>151.94</v>
      </c>
      <c r="AU12" s="25">
        <f ca="1" t="shared" si="27"/>
        <v>116.62</v>
      </c>
      <c r="AV12" s="25">
        <f ca="1" t="shared" si="27"/>
        <v>139.29</v>
      </c>
      <c r="AW12" s="25">
        <f ca="1" t="shared" si="27"/>
        <v>136.64</v>
      </c>
      <c r="AX12" s="25">
        <f ca="1" t="shared" si="27"/>
        <v>136.62</v>
      </c>
      <c r="AY12" s="25">
        <f ca="1" t="shared" si="27"/>
        <v>118.4</v>
      </c>
      <c r="AZ12" s="25">
        <f ca="1" t="shared" si="27"/>
        <v>132.79</v>
      </c>
      <c r="BA12" s="25">
        <f ca="1" t="shared" si="27"/>
        <v>134.31</v>
      </c>
      <c r="BB12" s="25">
        <f ca="1" t="shared" si="27"/>
        <v>134.08</v>
      </c>
      <c r="BC12" s="25">
        <f ca="1" t="shared" si="27"/>
        <v>145.11</v>
      </c>
      <c r="BD12" s="25">
        <f ca="1" t="shared" si="27"/>
        <v>129.54</v>
      </c>
      <c r="BE12" s="25">
        <f ca="1" t="shared" si="27"/>
        <v>126.96</v>
      </c>
      <c r="BF12" s="25">
        <f ca="1" t="shared" si="27"/>
        <v>108.48</v>
      </c>
      <c r="BG12" s="25">
        <f ca="1" t="shared" si="27"/>
        <v>108.17</v>
      </c>
      <c r="BH12" s="25">
        <f ca="1" t="shared" si="27"/>
        <v>130.48</v>
      </c>
      <c r="BI12" s="25">
        <f ca="1" t="shared" si="27"/>
        <v>146.82</v>
      </c>
      <c r="BJ12" s="25">
        <f ca="1" t="shared" si="27"/>
        <v>150.24</v>
      </c>
      <c r="BK12" s="25">
        <f ca="1" t="shared" si="27"/>
        <v>137.43</v>
      </c>
      <c r="BL12" s="25">
        <f ca="1" t="shared" si="27"/>
        <v>124.12</v>
      </c>
      <c r="BM12" s="25">
        <f ca="1" t="shared" si="27"/>
        <v>121.87</v>
      </c>
      <c r="BN12" s="25">
        <f ca="1" t="shared" si="27"/>
        <v>98.66</v>
      </c>
      <c r="BO12" s="25">
        <f ca="1" t="shared" si="27"/>
        <v>150.31</v>
      </c>
      <c r="BP12" s="25">
        <f ca="1" t="shared" si="27"/>
        <v>120.07</v>
      </c>
      <c r="BQ12" s="25">
        <f ca="1" t="shared" si="27"/>
        <v>144.51</v>
      </c>
      <c r="BR12" s="25">
        <f ca="1" t="shared" si="27"/>
        <v>122.99</v>
      </c>
      <c r="BS12" s="25">
        <f ca="1" t="shared" si="27"/>
        <v>121.65</v>
      </c>
      <c r="BT12" s="25">
        <f ca="1" t="shared" si="27"/>
        <v>124.42</v>
      </c>
      <c r="BU12" s="25">
        <f ca="1" t="shared" si="27"/>
        <v>122.61</v>
      </c>
      <c r="BV12" s="25">
        <f ca="1" t="shared" si="27"/>
        <v>157.17</v>
      </c>
      <c r="BW12" s="25">
        <f ca="1" t="shared" si="27"/>
        <v>127.31</v>
      </c>
      <c r="BX12" s="25">
        <f aca="true" ca="1" t="shared" si="28" ref="BX12:DG12">IF($J9&gt;0,INT(((RAND()+RAND()+RAND()+RAND()+RAND()+RAND()+RAND()+RAND()+RAND()+RAND()+RAND()-5.5)*s_3+m_3)*100)/100,"")</f>
        <v>118.88</v>
      </c>
      <c r="BY12" s="25">
        <f ca="1" t="shared" si="28"/>
        <v>128.37</v>
      </c>
      <c r="BZ12" s="25">
        <f ca="1" t="shared" si="28"/>
        <v>127.27</v>
      </c>
      <c r="CA12" s="25">
        <f ca="1" t="shared" si="28"/>
        <v>117.63</v>
      </c>
      <c r="CB12" s="25">
        <f ca="1" t="shared" si="28"/>
        <v>141.17</v>
      </c>
      <c r="CC12" s="25">
        <f ca="1" t="shared" si="28"/>
        <v>126.92</v>
      </c>
      <c r="CD12" s="25">
        <f ca="1" t="shared" si="28"/>
        <v>137.04</v>
      </c>
      <c r="CE12" s="25">
        <f ca="1" t="shared" si="28"/>
        <v>143.79</v>
      </c>
      <c r="CF12" s="25">
        <f ca="1" t="shared" si="28"/>
        <v>138.73</v>
      </c>
      <c r="CG12" s="25">
        <f ca="1" t="shared" si="28"/>
        <v>140.7</v>
      </c>
      <c r="CH12" s="25">
        <f ca="1" t="shared" si="28"/>
        <v>133.03</v>
      </c>
      <c r="CI12" s="25">
        <f ca="1" t="shared" si="28"/>
        <v>137.51</v>
      </c>
      <c r="CJ12" s="25">
        <f ca="1" t="shared" si="28"/>
        <v>110.62</v>
      </c>
      <c r="CK12" s="25">
        <f ca="1" t="shared" si="28"/>
        <v>142.25</v>
      </c>
      <c r="CL12" s="25">
        <f ca="1" t="shared" si="28"/>
        <v>157.67</v>
      </c>
      <c r="CM12" s="25">
        <f ca="1" t="shared" si="28"/>
        <v>136.79</v>
      </c>
      <c r="CN12" s="25">
        <f ca="1" t="shared" si="28"/>
        <v>144.59</v>
      </c>
      <c r="CO12" s="25">
        <f ca="1" t="shared" si="28"/>
        <v>147.66</v>
      </c>
      <c r="CP12" s="25">
        <f ca="1" t="shared" si="28"/>
        <v>140.31</v>
      </c>
      <c r="CQ12" s="25">
        <f ca="1" t="shared" si="28"/>
        <v>138.48</v>
      </c>
      <c r="CR12" s="25">
        <f ca="1" t="shared" si="28"/>
        <v>148.64</v>
      </c>
      <c r="CS12" s="25">
        <f ca="1" t="shared" si="28"/>
        <v>124.06</v>
      </c>
      <c r="CT12" s="25">
        <f ca="1" t="shared" si="28"/>
        <v>149.71</v>
      </c>
      <c r="CU12" s="25">
        <f ca="1" t="shared" si="28"/>
        <v>140.81</v>
      </c>
      <c r="CV12" s="25">
        <f ca="1" t="shared" si="28"/>
        <v>133.18</v>
      </c>
      <c r="CW12" s="25">
        <f ca="1" t="shared" si="28"/>
        <v>126.13</v>
      </c>
      <c r="CX12" s="25">
        <f ca="1" t="shared" si="28"/>
        <v>114.09</v>
      </c>
      <c r="CY12" s="25">
        <f ca="1" t="shared" si="28"/>
        <v>124.71</v>
      </c>
      <c r="CZ12" s="25">
        <f ca="1" t="shared" si="28"/>
        <v>150.7</v>
      </c>
      <c r="DA12" s="25">
        <f ca="1" t="shared" si="28"/>
        <v>133.99</v>
      </c>
      <c r="DB12" s="25">
        <f ca="1" t="shared" si="28"/>
        <v>125.12</v>
      </c>
      <c r="DC12" s="25">
        <f ca="1" t="shared" si="28"/>
        <v>130.11</v>
      </c>
      <c r="DD12" s="25">
        <f ca="1" t="shared" si="28"/>
        <v>122.44</v>
      </c>
      <c r="DE12" s="25">
        <f ca="1" t="shared" si="28"/>
        <v>105.9</v>
      </c>
      <c r="DF12" s="25">
        <f ca="1" t="shared" si="28"/>
        <v>135.05</v>
      </c>
      <c r="DG12" s="25">
        <f ca="1" t="shared" si="28"/>
        <v>123.2</v>
      </c>
    </row>
    <row r="13" spans="10:111" ht="24.75" customHeight="1">
      <c r="J13" s="21">
        <f t="shared" si="4"/>
        <v>11</v>
      </c>
      <c r="K13" s="22">
        <f ca="1" t="shared" si="0"/>
        <v>117.37</v>
      </c>
      <c r="L13" s="25">
        <f aca="true" ca="1" t="shared" si="29" ref="L13:AQ13">IF($J10&gt;0,INT(((RAND()+RAND()+RAND()+RAND()+RAND()+RAND()+RAND()+RAND()+RAND()+RAND()+RAND()-5.5)*s_3+m_3)*100)/100,"")</f>
        <v>143</v>
      </c>
      <c r="M13" s="25">
        <f ca="1" t="shared" si="29"/>
        <v>117.36</v>
      </c>
      <c r="N13" s="25">
        <f ca="1" t="shared" si="29"/>
        <v>126.23</v>
      </c>
      <c r="O13" s="25">
        <f ca="1" t="shared" si="29"/>
        <v>122.55</v>
      </c>
      <c r="P13" s="25">
        <f ca="1" t="shared" si="29"/>
        <v>138.45</v>
      </c>
      <c r="Q13" s="25">
        <f ca="1" t="shared" si="29"/>
        <v>147.94</v>
      </c>
      <c r="R13" s="25">
        <f ca="1" t="shared" si="29"/>
        <v>139.43</v>
      </c>
      <c r="S13" s="25">
        <f ca="1" t="shared" si="29"/>
        <v>140.14</v>
      </c>
      <c r="T13" s="25">
        <f ca="1" t="shared" si="29"/>
        <v>102.78</v>
      </c>
      <c r="U13" s="25">
        <f ca="1" t="shared" si="29"/>
        <v>125.79</v>
      </c>
      <c r="V13" s="25">
        <f ca="1" t="shared" si="29"/>
        <v>134.67</v>
      </c>
      <c r="W13" s="25">
        <f ca="1" t="shared" si="29"/>
        <v>168.84</v>
      </c>
      <c r="X13" s="25">
        <f ca="1" t="shared" si="29"/>
        <v>136.67</v>
      </c>
      <c r="Y13" s="25">
        <f ca="1" t="shared" si="29"/>
        <v>161.47</v>
      </c>
      <c r="Z13" s="25">
        <f ca="1" t="shared" si="29"/>
        <v>126.96</v>
      </c>
      <c r="AA13" s="25">
        <f ca="1" t="shared" si="29"/>
        <v>119.77</v>
      </c>
      <c r="AB13" s="25">
        <f ca="1" t="shared" si="29"/>
        <v>137.71</v>
      </c>
      <c r="AC13" s="25">
        <f ca="1" t="shared" si="29"/>
        <v>137.4</v>
      </c>
      <c r="AD13" s="25">
        <f ca="1" t="shared" si="29"/>
        <v>102.77</v>
      </c>
      <c r="AE13" s="25">
        <f ca="1" t="shared" si="29"/>
        <v>141.56</v>
      </c>
      <c r="AF13" s="25">
        <f ca="1" t="shared" si="29"/>
        <v>128.09</v>
      </c>
      <c r="AG13" s="25">
        <f ca="1" t="shared" si="29"/>
        <v>161.56</v>
      </c>
      <c r="AH13" s="25">
        <f ca="1" t="shared" si="29"/>
        <v>141.63</v>
      </c>
      <c r="AI13" s="25">
        <f ca="1" t="shared" si="29"/>
        <v>129.49</v>
      </c>
      <c r="AJ13" s="25">
        <f ca="1" t="shared" si="29"/>
        <v>136.42</v>
      </c>
      <c r="AK13" s="25">
        <f ca="1" t="shared" si="29"/>
        <v>139.51</v>
      </c>
      <c r="AL13" s="25">
        <f ca="1" t="shared" si="29"/>
        <v>146.93</v>
      </c>
      <c r="AM13" s="25">
        <f ca="1" t="shared" si="29"/>
        <v>120.1</v>
      </c>
      <c r="AN13" s="25">
        <f ca="1" t="shared" si="29"/>
        <v>124.96</v>
      </c>
      <c r="AO13" s="25">
        <f ca="1" t="shared" si="29"/>
        <v>128.96</v>
      </c>
      <c r="AP13" s="25">
        <f ca="1" t="shared" si="29"/>
        <v>148.61</v>
      </c>
      <c r="AQ13" s="25">
        <f ca="1" t="shared" si="29"/>
        <v>132.99</v>
      </c>
      <c r="AR13" s="25">
        <f aca="true" ca="1" t="shared" si="30" ref="AR13:BW13">IF($J10&gt;0,INT(((RAND()+RAND()+RAND()+RAND()+RAND()+RAND()+RAND()+RAND()+RAND()+RAND()+RAND()-5.5)*s_3+m_3)*100)/100,"")</f>
        <v>117.88</v>
      </c>
      <c r="AS13" s="25">
        <f ca="1" t="shared" si="30"/>
        <v>130.86</v>
      </c>
      <c r="AT13" s="25">
        <f ca="1" t="shared" si="30"/>
        <v>136.22</v>
      </c>
      <c r="AU13" s="25">
        <f ca="1" t="shared" si="30"/>
        <v>170.54</v>
      </c>
      <c r="AV13" s="25">
        <f ca="1" t="shared" si="30"/>
        <v>136.91</v>
      </c>
      <c r="AW13" s="25">
        <f ca="1" t="shared" si="30"/>
        <v>127.2</v>
      </c>
      <c r="AX13" s="25">
        <f ca="1" t="shared" si="30"/>
        <v>125.5</v>
      </c>
      <c r="AY13" s="25">
        <f ca="1" t="shared" si="30"/>
        <v>119.82</v>
      </c>
      <c r="AZ13" s="25">
        <f ca="1" t="shared" si="30"/>
        <v>121.37</v>
      </c>
      <c r="BA13" s="25">
        <f ca="1" t="shared" si="30"/>
        <v>139.31</v>
      </c>
      <c r="BB13" s="25">
        <f ca="1" t="shared" si="30"/>
        <v>118.66</v>
      </c>
      <c r="BC13" s="25">
        <f ca="1" t="shared" si="30"/>
        <v>123.03</v>
      </c>
      <c r="BD13" s="25">
        <f ca="1" t="shared" si="30"/>
        <v>139.91</v>
      </c>
      <c r="BE13" s="25">
        <f ca="1" t="shared" si="30"/>
        <v>148.28</v>
      </c>
      <c r="BF13" s="25">
        <f ca="1" t="shared" si="30"/>
        <v>134.01</v>
      </c>
      <c r="BG13" s="25">
        <f ca="1" t="shared" si="30"/>
        <v>134.73</v>
      </c>
      <c r="BH13" s="25">
        <f ca="1" t="shared" si="30"/>
        <v>149.41</v>
      </c>
      <c r="BI13" s="25">
        <f ca="1" t="shared" si="30"/>
        <v>118.72</v>
      </c>
      <c r="BJ13" s="25">
        <f ca="1" t="shared" si="30"/>
        <v>144.95</v>
      </c>
      <c r="BK13" s="25">
        <f ca="1" t="shared" si="30"/>
        <v>120.87</v>
      </c>
      <c r="BL13" s="25">
        <f ca="1" t="shared" si="30"/>
        <v>138.02</v>
      </c>
      <c r="BM13" s="25">
        <f ca="1" t="shared" si="30"/>
        <v>125.08</v>
      </c>
      <c r="BN13" s="25">
        <f ca="1" t="shared" si="30"/>
        <v>138.07</v>
      </c>
      <c r="BO13" s="25">
        <f ca="1" t="shared" si="30"/>
        <v>124.54</v>
      </c>
      <c r="BP13" s="25">
        <f ca="1" t="shared" si="30"/>
        <v>165.57</v>
      </c>
      <c r="BQ13" s="25">
        <f ca="1" t="shared" si="30"/>
        <v>138.96</v>
      </c>
      <c r="BR13" s="25">
        <f ca="1" t="shared" si="30"/>
        <v>135.88</v>
      </c>
      <c r="BS13" s="25">
        <f ca="1" t="shared" si="30"/>
        <v>105.92</v>
      </c>
      <c r="BT13" s="25">
        <f ca="1" t="shared" si="30"/>
        <v>135.2</v>
      </c>
      <c r="BU13" s="25">
        <f ca="1" t="shared" si="30"/>
        <v>122.59</v>
      </c>
      <c r="BV13" s="25">
        <f ca="1" t="shared" si="30"/>
        <v>139.95</v>
      </c>
      <c r="BW13" s="25">
        <f ca="1" t="shared" si="30"/>
        <v>140.17</v>
      </c>
      <c r="BX13" s="25">
        <f aca="true" ca="1" t="shared" si="31" ref="BX13:DG13">IF($J10&gt;0,INT(((RAND()+RAND()+RAND()+RAND()+RAND()+RAND()+RAND()+RAND()+RAND()+RAND()+RAND()-5.5)*s_3+m_3)*100)/100,"")</f>
        <v>132.07</v>
      </c>
      <c r="BY13" s="25">
        <f ca="1" t="shared" si="31"/>
        <v>103.69</v>
      </c>
      <c r="BZ13" s="25">
        <f ca="1" t="shared" si="31"/>
        <v>136.2</v>
      </c>
      <c r="CA13" s="25">
        <f ca="1" t="shared" si="31"/>
        <v>120.03</v>
      </c>
      <c r="CB13" s="25">
        <f ca="1" t="shared" si="31"/>
        <v>131.16</v>
      </c>
      <c r="CC13" s="25">
        <f ca="1" t="shared" si="31"/>
        <v>142.62</v>
      </c>
      <c r="CD13" s="25">
        <f ca="1" t="shared" si="31"/>
        <v>112.53</v>
      </c>
      <c r="CE13" s="25">
        <f ca="1" t="shared" si="31"/>
        <v>140.8</v>
      </c>
      <c r="CF13" s="25">
        <f ca="1" t="shared" si="31"/>
        <v>128.57</v>
      </c>
      <c r="CG13" s="25">
        <f ca="1" t="shared" si="31"/>
        <v>113.79</v>
      </c>
      <c r="CH13" s="25">
        <f ca="1" t="shared" si="31"/>
        <v>118.22</v>
      </c>
      <c r="CI13" s="25">
        <f ca="1" t="shared" si="31"/>
        <v>143.24</v>
      </c>
      <c r="CJ13" s="25">
        <f ca="1" t="shared" si="31"/>
        <v>119.91</v>
      </c>
      <c r="CK13" s="25">
        <f ca="1" t="shared" si="31"/>
        <v>136.53</v>
      </c>
      <c r="CL13" s="25">
        <f ca="1" t="shared" si="31"/>
        <v>123.65</v>
      </c>
      <c r="CM13" s="25">
        <f ca="1" t="shared" si="31"/>
        <v>131.17</v>
      </c>
      <c r="CN13" s="25">
        <f ca="1" t="shared" si="31"/>
        <v>122.01</v>
      </c>
      <c r="CO13" s="25">
        <f ca="1" t="shared" si="31"/>
        <v>125.54</v>
      </c>
      <c r="CP13" s="25">
        <f ca="1" t="shared" si="31"/>
        <v>122.75</v>
      </c>
      <c r="CQ13" s="25">
        <f ca="1" t="shared" si="31"/>
        <v>114.18</v>
      </c>
      <c r="CR13" s="25">
        <f ca="1" t="shared" si="31"/>
        <v>126</v>
      </c>
      <c r="CS13" s="25">
        <f ca="1" t="shared" si="31"/>
        <v>157.74</v>
      </c>
      <c r="CT13" s="25">
        <f ca="1" t="shared" si="31"/>
        <v>116.7</v>
      </c>
      <c r="CU13" s="25">
        <f ca="1" t="shared" si="31"/>
        <v>143.03</v>
      </c>
      <c r="CV13" s="25">
        <f ca="1" t="shared" si="31"/>
        <v>120.66</v>
      </c>
      <c r="CW13" s="25">
        <f ca="1" t="shared" si="31"/>
        <v>122.98</v>
      </c>
      <c r="CX13" s="25">
        <f ca="1" t="shared" si="31"/>
        <v>134.75</v>
      </c>
      <c r="CY13" s="25">
        <f ca="1" t="shared" si="31"/>
        <v>140.33</v>
      </c>
      <c r="CZ13" s="25">
        <f ca="1" t="shared" si="31"/>
        <v>128.05</v>
      </c>
      <c r="DA13" s="25">
        <f ca="1" t="shared" si="31"/>
        <v>132.24</v>
      </c>
      <c r="DB13" s="25">
        <f ca="1" t="shared" si="31"/>
        <v>141.06</v>
      </c>
      <c r="DC13" s="25">
        <f ca="1" t="shared" si="31"/>
        <v>133.43</v>
      </c>
      <c r="DD13" s="25">
        <f ca="1" t="shared" si="31"/>
        <v>111.53</v>
      </c>
      <c r="DE13" s="25">
        <f ca="1" t="shared" si="31"/>
        <v>147.34</v>
      </c>
      <c r="DF13" s="25">
        <f ca="1" t="shared" si="31"/>
        <v>125.65</v>
      </c>
      <c r="DG13" s="25">
        <f ca="1" t="shared" si="31"/>
        <v>130.65</v>
      </c>
    </row>
    <row r="14" spans="7:111" ht="24.75" customHeight="1">
      <c r="G14" s="26">
        <f>D23</f>
        <v>16</v>
      </c>
      <c r="J14" s="21">
        <f t="shared" si="4"/>
        <v>12</v>
      </c>
      <c r="K14" s="22">
        <f ca="1" t="shared" si="0"/>
        <v>152.29</v>
      </c>
      <c r="L14" s="25">
        <f aca="true" ca="1" t="shared" si="32" ref="L14:AQ14">IF($J11&gt;0,INT(((RAND()+RAND()+RAND()+RAND()+RAND()+RAND()+RAND()+RAND()+RAND()+RAND()+RAND()-5.5)*s_3+m_3)*100)/100,"")</f>
        <v>161.06</v>
      </c>
      <c r="M14" s="25">
        <f ca="1" t="shared" si="32"/>
        <v>112.62</v>
      </c>
      <c r="N14" s="25">
        <f ca="1" t="shared" si="32"/>
        <v>110.46</v>
      </c>
      <c r="O14" s="25">
        <f ca="1" t="shared" si="32"/>
        <v>121.7</v>
      </c>
      <c r="P14" s="25">
        <f ca="1" t="shared" si="32"/>
        <v>148.79</v>
      </c>
      <c r="Q14" s="25">
        <f ca="1" t="shared" si="32"/>
        <v>124.25</v>
      </c>
      <c r="R14" s="25">
        <f ca="1" t="shared" si="32"/>
        <v>128.27</v>
      </c>
      <c r="S14" s="25">
        <f ca="1" t="shared" si="32"/>
        <v>131.75</v>
      </c>
      <c r="T14" s="25">
        <f ca="1" t="shared" si="32"/>
        <v>117.84</v>
      </c>
      <c r="U14" s="25">
        <f ca="1" t="shared" si="32"/>
        <v>145.69</v>
      </c>
      <c r="V14" s="25">
        <f ca="1" t="shared" si="32"/>
        <v>134.05</v>
      </c>
      <c r="W14" s="25">
        <f ca="1" t="shared" si="32"/>
        <v>136.82</v>
      </c>
      <c r="X14" s="25">
        <f ca="1" t="shared" si="32"/>
        <v>130.72</v>
      </c>
      <c r="Y14" s="25">
        <f ca="1" t="shared" si="32"/>
        <v>146.65</v>
      </c>
      <c r="Z14" s="25">
        <f ca="1" t="shared" si="32"/>
        <v>125.34</v>
      </c>
      <c r="AA14" s="25">
        <f ca="1" t="shared" si="32"/>
        <v>157.83</v>
      </c>
      <c r="AB14" s="25">
        <f ca="1" t="shared" si="32"/>
        <v>102.26</v>
      </c>
      <c r="AC14" s="25">
        <f ca="1" t="shared" si="32"/>
        <v>141.7</v>
      </c>
      <c r="AD14" s="25">
        <f ca="1" t="shared" si="32"/>
        <v>129.44</v>
      </c>
      <c r="AE14" s="25">
        <f ca="1" t="shared" si="32"/>
        <v>140.77</v>
      </c>
      <c r="AF14" s="25">
        <f ca="1" t="shared" si="32"/>
        <v>137.47</v>
      </c>
      <c r="AG14" s="25">
        <f ca="1" t="shared" si="32"/>
        <v>115.26</v>
      </c>
      <c r="AH14" s="25">
        <f ca="1" t="shared" si="32"/>
        <v>140.18</v>
      </c>
      <c r="AI14" s="25">
        <f ca="1" t="shared" si="32"/>
        <v>142.59</v>
      </c>
      <c r="AJ14" s="25">
        <f ca="1" t="shared" si="32"/>
        <v>109.38</v>
      </c>
      <c r="AK14" s="25">
        <f ca="1" t="shared" si="32"/>
        <v>109.32</v>
      </c>
      <c r="AL14" s="25">
        <f ca="1" t="shared" si="32"/>
        <v>128.68</v>
      </c>
      <c r="AM14" s="25">
        <f ca="1" t="shared" si="32"/>
        <v>131.79</v>
      </c>
      <c r="AN14" s="25">
        <f ca="1" t="shared" si="32"/>
        <v>132.56</v>
      </c>
      <c r="AO14" s="25">
        <f ca="1" t="shared" si="32"/>
        <v>140.47</v>
      </c>
      <c r="AP14" s="25">
        <f ca="1" t="shared" si="32"/>
        <v>138.12</v>
      </c>
      <c r="AQ14" s="25">
        <f ca="1" t="shared" si="32"/>
        <v>107.41</v>
      </c>
      <c r="AR14" s="25">
        <f aca="true" ca="1" t="shared" si="33" ref="AR14:BW14">IF($J11&gt;0,INT(((RAND()+RAND()+RAND()+RAND()+RAND()+RAND()+RAND()+RAND()+RAND()+RAND()+RAND()-5.5)*s_3+m_3)*100)/100,"")</f>
        <v>123.78</v>
      </c>
      <c r="AS14" s="25">
        <f ca="1" t="shared" si="33"/>
        <v>104.82</v>
      </c>
      <c r="AT14" s="25">
        <f ca="1" t="shared" si="33"/>
        <v>124.82</v>
      </c>
      <c r="AU14" s="25">
        <f ca="1" t="shared" si="33"/>
        <v>164.47</v>
      </c>
      <c r="AV14" s="25">
        <f ca="1" t="shared" si="33"/>
        <v>184.74</v>
      </c>
      <c r="AW14" s="25">
        <f ca="1" t="shared" si="33"/>
        <v>111.89</v>
      </c>
      <c r="AX14" s="25">
        <f ca="1" t="shared" si="33"/>
        <v>131.17</v>
      </c>
      <c r="AY14" s="25">
        <f ca="1" t="shared" si="33"/>
        <v>146.06</v>
      </c>
      <c r="AZ14" s="25">
        <f ca="1" t="shared" si="33"/>
        <v>147.28</v>
      </c>
      <c r="BA14" s="25">
        <f ca="1" t="shared" si="33"/>
        <v>109.74</v>
      </c>
      <c r="BB14" s="25">
        <f ca="1" t="shared" si="33"/>
        <v>130.63</v>
      </c>
      <c r="BC14" s="25">
        <f ca="1" t="shared" si="33"/>
        <v>129.77</v>
      </c>
      <c r="BD14" s="25">
        <f ca="1" t="shared" si="33"/>
        <v>110.35</v>
      </c>
      <c r="BE14" s="25">
        <f ca="1" t="shared" si="33"/>
        <v>121.92</v>
      </c>
      <c r="BF14" s="25">
        <f ca="1" t="shared" si="33"/>
        <v>144.14</v>
      </c>
      <c r="BG14" s="25">
        <f ca="1" t="shared" si="33"/>
        <v>128.4</v>
      </c>
      <c r="BH14" s="25">
        <f ca="1" t="shared" si="33"/>
        <v>164.9</v>
      </c>
      <c r="BI14" s="25">
        <f ca="1" t="shared" si="33"/>
        <v>170.01</v>
      </c>
      <c r="BJ14" s="25">
        <f ca="1" t="shared" si="33"/>
        <v>140.47</v>
      </c>
      <c r="BK14" s="25">
        <f ca="1" t="shared" si="33"/>
        <v>116.98</v>
      </c>
      <c r="BL14" s="25">
        <f ca="1" t="shared" si="33"/>
        <v>130.7</v>
      </c>
      <c r="BM14" s="25">
        <f ca="1" t="shared" si="33"/>
        <v>137.97</v>
      </c>
      <c r="BN14" s="25">
        <f ca="1" t="shared" si="33"/>
        <v>132.92</v>
      </c>
      <c r="BO14" s="25">
        <f ca="1" t="shared" si="33"/>
        <v>120.33</v>
      </c>
      <c r="BP14" s="25">
        <f ca="1" t="shared" si="33"/>
        <v>149.32</v>
      </c>
      <c r="BQ14" s="25">
        <f ca="1" t="shared" si="33"/>
        <v>131.66</v>
      </c>
      <c r="BR14" s="25">
        <f ca="1" t="shared" si="33"/>
        <v>127.66</v>
      </c>
      <c r="BS14" s="25">
        <f ca="1" t="shared" si="33"/>
        <v>124.68</v>
      </c>
      <c r="BT14" s="25">
        <f ca="1" t="shared" si="33"/>
        <v>128.23</v>
      </c>
      <c r="BU14" s="25">
        <f ca="1" t="shared" si="33"/>
        <v>164.06</v>
      </c>
      <c r="BV14" s="25">
        <f ca="1" t="shared" si="33"/>
        <v>146.71</v>
      </c>
      <c r="BW14" s="25">
        <f ca="1" t="shared" si="33"/>
        <v>126.89</v>
      </c>
      <c r="BX14" s="25">
        <f aca="true" ca="1" t="shared" si="34" ref="BX14:DG14">IF($J11&gt;0,INT(((RAND()+RAND()+RAND()+RAND()+RAND()+RAND()+RAND()+RAND()+RAND()+RAND()+RAND()-5.5)*s_3+m_3)*100)/100,"")</f>
        <v>127.01</v>
      </c>
      <c r="BY14" s="25">
        <f ca="1" t="shared" si="34"/>
        <v>97.22</v>
      </c>
      <c r="BZ14" s="25">
        <f ca="1" t="shared" si="34"/>
        <v>147.1</v>
      </c>
      <c r="CA14" s="25">
        <f ca="1" t="shared" si="34"/>
        <v>120.5</v>
      </c>
      <c r="CB14" s="25">
        <f ca="1" t="shared" si="34"/>
        <v>131.21</v>
      </c>
      <c r="CC14" s="25">
        <f ca="1" t="shared" si="34"/>
        <v>126.35</v>
      </c>
      <c r="CD14" s="25">
        <f ca="1" t="shared" si="34"/>
        <v>123.14</v>
      </c>
      <c r="CE14" s="25">
        <f ca="1" t="shared" si="34"/>
        <v>138.04</v>
      </c>
      <c r="CF14" s="25">
        <f ca="1" t="shared" si="34"/>
        <v>132.49</v>
      </c>
      <c r="CG14" s="25">
        <f ca="1" t="shared" si="34"/>
        <v>126.98</v>
      </c>
      <c r="CH14" s="25">
        <f ca="1" t="shared" si="34"/>
        <v>111.51</v>
      </c>
      <c r="CI14" s="25">
        <f ca="1" t="shared" si="34"/>
        <v>155.66</v>
      </c>
      <c r="CJ14" s="25">
        <f ca="1" t="shared" si="34"/>
        <v>125.56</v>
      </c>
      <c r="CK14" s="25">
        <f ca="1" t="shared" si="34"/>
        <v>117.08</v>
      </c>
      <c r="CL14" s="25">
        <f ca="1" t="shared" si="34"/>
        <v>143.47</v>
      </c>
      <c r="CM14" s="25">
        <f ca="1" t="shared" si="34"/>
        <v>126.4</v>
      </c>
      <c r="CN14" s="25">
        <f ca="1" t="shared" si="34"/>
        <v>137.93</v>
      </c>
      <c r="CO14" s="25">
        <f ca="1" t="shared" si="34"/>
        <v>102.82</v>
      </c>
      <c r="CP14" s="25">
        <f ca="1" t="shared" si="34"/>
        <v>116.89</v>
      </c>
      <c r="CQ14" s="25">
        <f ca="1" t="shared" si="34"/>
        <v>127.54</v>
      </c>
      <c r="CR14" s="25">
        <f ca="1" t="shared" si="34"/>
        <v>146.75</v>
      </c>
      <c r="CS14" s="25">
        <f ca="1" t="shared" si="34"/>
        <v>138.77</v>
      </c>
      <c r="CT14" s="25">
        <f ca="1" t="shared" si="34"/>
        <v>125.77</v>
      </c>
      <c r="CU14" s="25">
        <f ca="1" t="shared" si="34"/>
        <v>141.46</v>
      </c>
      <c r="CV14" s="25">
        <f ca="1" t="shared" si="34"/>
        <v>137.06</v>
      </c>
      <c r="CW14" s="25">
        <f ca="1" t="shared" si="34"/>
        <v>141.53</v>
      </c>
      <c r="CX14" s="25">
        <f ca="1" t="shared" si="34"/>
        <v>134.85</v>
      </c>
      <c r="CY14" s="25">
        <f ca="1" t="shared" si="34"/>
        <v>123.3</v>
      </c>
      <c r="CZ14" s="25">
        <f ca="1" t="shared" si="34"/>
        <v>136.51</v>
      </c>
      <c r="DA14" s="25">
        <f ca="1" t="shared" si="34"/>
        <v>155.24</v>
      </c>
      <c r="DB14" s="25">
        <f ca="1" t="shared" si="34"/>
        <v>122.76</v>
      </c>
      <c r="DC14" s="25">
        <f ca="1" t="shared" si="34"/>
        <v>112.53</v>
      </c>
      <c r="DD14" s="25">
        <f ca="1" t="shared" si="34"/>
        <v>131.77</v>
      </c>
      <c r="DE14" s="25">
        <f ca="1" t="shared" si="34"/>
        <v>128.92</v>
      </c>
      <c r="DF14" s="25">
        <f ca="1" t="shared" si="34"/>
        <v>124.68</v>
      </c>
      <c r="DG14" s="25">
        <f ca="1" t="shared" si="34"/>
        <v>135.5</v>
      </c>
    </row>
    <row r="15" spans="10:111" ht="24.75" customHeight="1">
      <c r="J15" s="21">
        <f t="shared" si="4"/>
        <v>13</v>
      </c>
      <c r="K15" s="22">
        <f ca="1" t="shared" si="0"/>
        <v>119.44</v>
      </c>
      <c r="L15" s="25">
        <f aca="true" ca="1" t="shared" si="35" ref="L15:AQ15">IF($J12&gt;0,INT(((RAND()+RAND()+RAND()+RAND()+RAND()+RAND()+RAND()+RAND()+RAND()+RAND()+RAND()-5.5)*s_3+m_3)*100)/100,"")</f>
        <v>126.59</v>
      </c>
      <c r="M15" s="25">
        <f ca="1" t="shared" si="35"/>
        <v>135.83</v>
      </c>
      <c r="N15" s="25">
        <f ca="1" t="shared" si="35"/>
        <v>119.27</v>
      </c>
      <c r="O15" s="25">
        <f ca="1" t="shared" si="35"/>
        <v>154.91</v>
      </c>
      <c r="P15" s="25">
        <f ca="1" t="shared" si="35"/>
        <v>128.27</v>
      </c>
      <c r="Q15" s="25">
        <f ca="1" t="shared" si="35"/>
        <v>133.67</v>
      </c>
      <c r="R15" s="25">
        <f ca="1" t="shared" si="35"/>
        <v>159.67</v>
      </c>
      <c r="S15" s="25">
        <f ca="1" t="shared" si="35"/>
        <v>118.18</v>
      </c>
      <c r="T15" s="25">
        <f ca="1" t="shared" si="35"/>
        <v>143.71</v>
      </c>
      <c r="U15" s="25">
        <f ca="1" t="shared" si="35"/>
        <v>141.73</v>
      </c>
      <c r="V15" s="25">
        <f ca="1" t="shared" si="35"/>
        <v>141.99</v>
      </c>
      <c r="W15" s="25">
        <f ca="1" t="shared" si="35"/>
        <v>133.11</v>
      </c>
      <c r="X15" s="25">
        <f ca="1" t="shared" si="35"/>
        <v>119.76</v>
      </c>
      <c r="Y15" s="25">
        <f ca="1" t="shared" si="35"/>
        <v>149.12</v>
      </c>
      <c r="Z15" s="25">
        <f ca="1" t="shared" si="35"/>
        <v>115.63</v>
      </c>
      <c r="AA15" s="25">
        <f ca="1" t="shared" si="35"/>
        <v>118.24</v>
      </c>
      <c r="AB15" s="25">
        <f ca="1" t="shared" si="35"/>
        <v>136.77</v>
      </c>
      <c r="AC15" s="25">
        <f ca="1" t="shared" si="35"/>
        <v>102.64</v>
      </c>
      <c r="AD15" s="25">
        <f ca="1" t="shared" si="35"/>
        <v>125.32</v>
      </c>
      <c r="AE15" s="25">
        <f ca="1" t="shared" si="35"/>
        <v>131.04</v>
      </c>
      <c r="AF15" s="25">
        <f ca="1" t="shared" si="35"/>
        <v>152.89</v>
      </c>
      <c r="AG15" s="25">
        <f ca="1" t="shared" si="35"/>
        <v>123.18</v>
      </c>
      <c r="AH15" s="25">
        <f ca="1" t="shared" si="35"/>
        <v>112.74</v>
      </c>
      <c r="AI15" s="25">
        <f ca="1" t="shared" si="35"/>
        <v>137.33</v>
      </c>
      <c r="AJ15" s="25">
        <f ca="1" t="shared" si="35"/>
        <v>125.38</v>
      </c>
      <c r="AK15" s="25">
        <f ca="1" t="shared" si="35"/>
        <v>110.94</v>
      </c>
      <c r="AL15" s="25">
        <f ca="1" t="shared" si="35"/>
        <v>128.16</v>
      </c>
      <c r="AM15" s="25">
        <f ca="1" t="shared" si="35"/>
        <v>150.49</v>
      </c>
      <c r="AN15" s="25">
        <f ca="1" t="shared" si="35"/>
        <v>138.75</v>
      </c>
      <c r="AO15" s="25">
        <f ca="1" t="shared" si="35"/>
        <v>150.03</v>
      </c>
      <c r="AP15" s="25">
        <f ca="1" t="shared" si="35"/>
        <v>101.78</v>
      </c>
      <c r="AQ15" s="25">
        <f ca="1" t="shared" si="35"/>
        <v>166.92</v>
      </c>
      <c r="AR15" s="25">
        <f aca="true" ca="1" t="shared" si="36" ref="AR15:BW15">IF($J12&gt;0,INT(((RAND()+RAND()+RAND()+RAND()+RAND()+RAND()+RAND()+RAND()+RAND()+RAND()+RAND()-5.5)*s_3+m_3)*100)/100,"")</f>
        <v>130.96</v>
      </c>
      <c r="AS15" s="25">
        <f ca="1" t="shared" si="36"/>
        <v>157.05</v>
      </c>
      <c r="AT15" s="25">
        <f ca="1" t="shared" si="36"/>
        <v>151.66</v>
      </c>
      <c r="AU15" s="25">
        <f ca="1" t="shared" si="36"/>
        <v>162</v>
      </c>
      <c r="AV15" s="25">
        <f ca="1" t="shared" si="36"/>
        <v>137.56</v>
      </c>
      <c r="AW15" s="25">
        <f ca="1" t="shared" si="36"/>
        <v>116.59</v>
      </c>
      <c r="AX15" s="25">
        <f ca="1" t="shared" si="36"/>
        <v>101.49</v>
      </c>
      <c r="AY15" s="25">
        <f ca="1" t="shared" si="36"/>
        <v>117.51</v>
      </c>
      <c r="AZ15" s="25">
        <f ca="1" t="shared" si="36"/>
        <v>143.24</v>
      </c>
      <c r="BA15" s="25">
        <f ca="1" t="shared" si="36"/>
        <v>131.25</v>
      </c>
      <c r="BB15" s="25">
        <f ca="1" t="shared" si="36"/>
        <v>136.56</v>
      </c>
      <c r="BC15" s="25">
        <f ca="1" t="shared" si="36"/>
        <v>114.03</v>
      </c>
      <c r="BD15" s="25">
        <f ca="1" t="shared" si="36"/>
        <v>167.65</v>
      </c>
      <c r="BE15" s="25">
        <f ca="1" t="shared" si="36"/>
        <v>139.77</v>
      </c>
      <c r="BF15" s="25">
        <f ca="1" t="shared" si="36"/>
        <v>107.25</v>
      </c>
      <c r="BG15" s="25">
        <f ca="1" t="shared" si="36"/>
        <v>120.86</v>
      </c>
      <c r="BH15" s="25">
        <f ca="1" t="shared" si="36"/>
        <v>122.26</v>
      </c>
      <c r="BI15" s="25">
        <f ca="1" t="shared" si="36"/>
        <v>145.97</v>
      </c>
      <c r="BJ15" s="25">
        <f ca="1" t="shared" si="36"/>
        <v>101.19</v>
      </c>
      <c r="BK15" s="25">
        <f ca="1" t="shared" si="36"/>
        <v>132.49</v>
      </c>
      <c r="BL15" s="25">
        <f ca="1" t="shared" si="36"/>
        <v>157.82</v>
      </c>
      <c r="BM15" s="25">
        <f ca="1" t="shared" si="36"/>
        <v>145.77</v>
      </c>
      <c r="BN15" s="25">
        <f ca="1" t="shared" si="36"/>
        <v>139.36</v>
      </c>
      <c r="BO15" s="25">
        <f ca="1" t="shared" si="36"/>
        <v>117.55</v>
      </c>
      <c r="BP15" s="25">
        <f ca="1" t="shared" si="36"/>
        <v>133.94</v>
      </c>
      <c r="BQ15" s="25">
        <f ca="1" t="shared" si="36"/>
        <v>127.47</v>
      </c>
      <c r="BR15" s="25">
        <f ca="1" t="shared" si="36"/>
        <v>140.01</v>
      </c>
      <c r="BS15" s="25">
        <f ca="1" t="shared" si="36"/>
        <v>144.02</v>
      </c>
      <c r="BT15" s="25">
        <f ca="1" t="shared" si="36"/>
        <v>145.95</v>
      </c>
      <c r="BU15" s="25">
        <f ca="1" t="shared" si="36"/>
        <v>125.63</v>
      </c>
      <c r="BV15" s="25">
        <f ca="1" t="shared" si="36"/>
        <v>134.73</v>
      </c>
      <c r="BW15" s="25">
        <f ca="1" t="shared" si="36"/>
        <v>134.2</v>
      </c>
      <c r="BX15" s="25">
        <f aca="true" ca="1" t="shared" si="37" ref="BX15:DG15">IF($J12&gt;0,INT(((RAND()+RAND()+RAND()+RAND()+RAND()+RAND()+RAND()+RAND()+RAND()+RAND()+RAND()-5.5)*s_3+m_3)*100)/100,"")</f>
        <v>116.79</v>
      </c>
      <c r="BY15" s="25">
        <f ca="1" t="shared" si="37"/>
        <v>138.29</v>
      </c>
      <c r="BZ15" s="25">
        <f ca="1" t="shared" si="37"/>
        <v>140.08</v>
      </c>
      <c r="CA15" s="25">
        <f ca="1" t="shared" si="37"/>
        <v>154.24</v>
      </c>
      <c r="CB15" s="25">
        <f ca="1" t="shared" si="37"/>
        <v>122.57</v>
      </c>
      <c r="CC15" s="25">
        <f ca="1" t="shared" si="37"/>
        <v>93.95</v>
      </c>
      <c r="CD15" s="25">
        <f ca="1" t="shared" si="37"/>
        <v>123.65</v>
      </c>
      <c r="CE15" s="25">
        <f ca="1" t="shared" si="37"/>
        <v>117.15</v>
      </c>
      <c r="CF15" s="25">
        <f ca="1" t="shared" si="37"/>
        <v>127.04</v>
      </c>
      <c r="CG15" s="25">
        <f ca="1" t="shared" si="37"/>
        <v>118.53</v>
      </c>
      <c r="CH15" s="25">
        <f ca="1" t="shared" si="37"/>
        <v>102.21</v>
      </c>
      <c r="CI15" s="25">
        <f ca="1" t="shared" si="37"/>
        <v>143.83</v>
      </c>
      <c r="CJ15" s="25">
        <f ca="1" t="shared" si="37"/>
        <v>138.26</v>
      </c>
      <c r="CK15" s="25">
        <f ca="1" t="shared" si="37"/>
        <v>125.55</v>
      </c>
      <c r="CL15" s="25">
        <f ca="1" t="shared" si="37"/>
        <v>122.89</v>
      </c>
      <c r="CM15" s="25">
        <f ca="1" t="shared" si="37"/>
        <v>137.98</v>
      </c>
      <c r="CN15" s="25">
        <f ca="1" t="shared" si="37"/>
        <v>121.91</v>
      </c>
      <c r="CO15" s="25">
        <f ca="1" t="shared" si="37"/>
        <v>152.01</v>
      </c>
      <c r="CP15" s="25">
        <f ca="1" t="shared" si="37"/>
        <v>120.97</v>
      </c>
      <c r="CQ15" s="25">
        <f ca="1" t="shared" si="37"/>
        <v>137.53</v>
      </c>
      <c r="CR15" s="25">
        <f ca="1" t="shared" si="37"/>
        <v>136.5</v>
      </c>
      <c r="CS15" s="25">
        <f ca="1" t="shared" si="37"/>
        <v>116.53</v>
      </c>
      <c r="CT15" s="25">
        <f ca="1" t="shared" si="37"/>
        <v>126.89</v>
      </c>
      <c r="CU15" s="25">
        <f ca="1" t="shared" si="37"/>
        <v>123.13</v>
      </c>
      <c r="CV15" s="25">
        <f ca="1" t="shared" si="37"/>
        <v>142.59</v>
      </c>
      <c r="CW15" s="25">
        <f ca="1" t="shared" si="37"/>
        <v>145.18</v>
      </c>
      <c r="CX15" s="25">
        <f ca="1" t="shared" si="37"/>
        <v>114.2</v>
      </c>
      <c r="CY15" s="25">
        <f ca="1" t="shared" si="37"/>
        <v>113.43</v>
      </c>
      <c r="CZ15" s="25">
        <f ca="1" t="shared" si="37"/>
        <v>129.8</v>
      </c>
      <c r="DA15" s="25">
        <f ca="1" t="shared" si="37"/>
        <v>147.3</v>
      </c>
      <c r="DB15" s="25">
        <f ca="1" t="shared" si="37"/>
        <v>112.46</v>
      </c>
      <c r="DC15" s="25">
        <f ca="1" t="shared" si="37"/>
        <v>119.22</v>
      </c>
      <c r="DD15" s="25">
        <f ca="1" t="shared" si="37"/>
        <v>127.41</v>
      </c>
      <c r="DE15" s="25">
        <f ca="1" t="shared" si="37"/>
        <v>131.51</v>
      </c>
      <c r="DF15" s="25">
        <f ca="1" t="shared" si="37"/>
        <v>122.2</v>
      </c>
      <c r="DG15" s="25">
        <f ca="1" t="shared" si="37"/>
        <v>120.92</v>
      </c>
    </row>
    <row r="16" spans="9:111" ht="24.75" customHeight="1">
      <c r="I16" s="17"/>
      <c r="J16" s="21">
        <f t="shared" si="4"/>
        <v>14</v>
      </c>
      <c r="K16" s="22">
        <f ca="1" t="shared" si="0"/>
        <v>151.03</v>
      </c>
      <c r="L16" s="25">
        <f aca="true" ca="1" t="shared" si="38" ref="L16:AQ16">IF($J13&gt;0,INT(((RAND()+RAND()+RAND()+RAND()+RAND()+RAND()+RAND()+RAND()+RAND()+RAND()+RAND()-5.5)*s_3+m_3)*100)/100,"")</f>
        <v>150.07</v>
      </c>
      <c r="M16" s="25">
        <f ca="1" t="shared" si="38"/>
        <v>120.78</v>
      </c>
      <c r="N16" s="25">
        <f ca="1" t="shared" si="38"/>
        <v>109.25</v>
      </c>
      <c r="O16" s="25">
        <f ca="1" t="shared" si="38"/>
        <v>129.67</v>
      </c>
      <c r="P16" s="25">
        <f ca="1" t="shared" si="38"/>
        <v>143.52</v>
      </c>
      <c r="Q16" s="25">
        <f ca="1" t="shared" si="38"/>
        <v>121.46</v>
      </c>
      <c r="R16" s="25">
        <f ca="1" t="shared" si="38"/>
        <v>139.21</v>
      </c>
      <c r="S16" s="25">
        <f ca="1" t="shared" si="38"/>
        <v>117.82</v>
      </c>
      <c r="T16" s="25">
        <f ca="1" t="shared" si="38"/>
        <v>129.62</v>
      </c>
      <c r="U16" s="25">
        <f ca="1" t="shared" si="38"/>
        <v>155.01</v>
      </c>
      <c r="V16" s="25">
        <f ca="1" t="shared" si="38"/>
        <v>118.34</v>
      </c>
      <c r="W16" s="25">
        <f ca="1" t="shared" si="38"/>
        <v>111.55</v>
      </c>
      <c r="X16" s="25">
        <f ca="1" t="shared" si="38"/>
        <v>111.57</v>
      </c>
      <c r="Y16" s="25">
        <f ca="1" t="shared" si="38"/>
        <v>117.05</v>
      </c>
      <c r="Z16" s="25">
        <f ca="1" t="shared" si="38"/>
        <v>122.65</v>
      </c>
      <c r="AA16" s="25">
        <f ca="1" t="shared" si="38"/>
        <v>144.95</v>
      </c>
      <c r="AB16" s="25">
        <f ca="1" t="shared" si="38"/>
        <v>137.06</v>
      </c>
      <c r="AC16" s="25">
        <f ca="1" t="shared" si="38"/>
        <v>134.87</v>
      </c>
      <c r="AD16" s="25">
        <f ca="1" t="shared" si="38"/>
        <v>149.31</v>
      </c>
      <c r="AE16" s="25">
        <f ca="1" t="shared" si="38"/>
        <v>146.11</v>
      </c>
      <c r="AF16" s="25">
        <f ca="1" t="shared" si="38"/>
        <v>116.73</v>
      </c>
      <c r="AG16" s="25">
        <f ca="1" t="shared" si="38"/>
        <v>132.17</v>
      </c>
      <c r="AH16" s="25">
        <f ca="1" t="shared" si="38"/>
        <v>125.23</v>
      </c>
      <c r="AI16" s="25">
        <f ca="1" t="shared" si="38"/>
        <v>134.1</v>
      </c>
      <c r="AJ16" s="25">
        <f ca="1" t="shared" si="38"/>
        <v>155.72</v>
      </c>
      <c r="AK16" s="25">
        <f ca="1" t="shared" si="38"/>
        <v>126.23</v>
      </c>
      <c r="AL16" s="25">
        <f ca="1" t="shared" si="38"/>
        <v>138.52</v>
      </c>
      <c r="AM16" s="25">
        <f ca="1" t="shared" si="38"/>
        <v>132.94</v>
      </c>
      <c r="AN16" s="25">
        <f ca="1" t="shared" si="38"/>
        <v>100.14</v>
      </c>
      <c r="AO16" s="25">
        <f ca="1" t="shared" si="38"/>
        <v>134.62</v>
      </c>
      <c r="AP16" s="25">
        <f ca="1" t="shared" si="38"/>
        <v>121.09</v>
      </c>
      <c r="AQ16" s="25">
        <f ca="1" t="shared" si="38"/>
        <v>132.5</v>
      </c>
      <c r="AR16" s="25">
        <f aca="true" ca="1" t="shared" si="39" ref="AR16:BW16">IF($J13&gt;0,INT(((RAND()+RAND()+RAND()+RAND()+RAND()+RAND()+RAND()+RAND()+RAND()+RAND()+RAND()-5.5)*s_3+m_3)*100)/100,"")</f>
        <v>143.13</v>
      </c>
      <c r="AS16" s="25">
        <f ca="1" t="shared" si="39"/>
        <v>146.38</v>
      </c>
      <c r="AT16" s="25">
        <f ca="1" t="shared" si="39"/>
        <v>116.29</v>
      </c>
      <c r="AU16" s="25">
        <f ca="1" t="shared" si="39"/>
        <v>133.47</v>
      </c>
      <c r="AV16" s="25">
        <f ca="1" t="shared" si="39"/>
        <v>120.03</v>
      </c>
      <c r="AW16" s="25">
        <f ca="1" t="shared" si="39"/>
        <v>138.46</v>
      </c>
      <c r="AX16" s="25">
        <f ca="1" t="shared" si="39"/>
        <v>123.46</v>
      </c>
      <c r="AY16" s="25">
        <f ca="1" t="shared" si="39"/>
        <v>148.97</v>
      </c>
      <c r="AZ16" s="25">
        <f ca="1" t="shared" si="39"/>
        <v>117.6</v>
      </c>
      <c r="BA16" s="25">
        <f ca="1" t="shared" si="39"/>
        <v>129.08</v>
      </c>
      <c r="BB16" s="25">
        <f ca="1" t="shared" si="39"/>
        <v>134.48</v>
      </c>
      <c r="BC16" s="25">
        <f ca="1" t="shared" si="39"/>
        <v>131.03</v>
      </c>
      <c r="BD16" s="25">
        <f ca="1" t="shared" si="39"/>
        <v>150.19</v>
      </c>
      <c r="BE16" s="25">
        <f ca="1" t="shared" si="39"/>
        <v>112.46</v>
      </c>
      <c r="BF16" s="25">
        <f ca="1" t="shared" si="39"/>
        <v>134.88</v>
      </c>
      <c r="BG16" s="25">
        <f ca="1" t="shared" si="39"/>
        <v>131.4</v>
      </c>
      <c r="BH16" s="25">
        <f ca="1" t="shared" si="39"/>
        <v>140.59</v>
      </c>
      <c r="BI16" s="25">
        <f ca="1" t="shared" si="39"/>
        <v>139.29</v>
      </c>
      <c r="BJ16" s="25">
        <f ca="1" t="shared" si="39"/>
        <v>120.85</v>
      </c>
      <c r="BK16" s="25">
        <f ca="1" t="shared" si="39"/>
        <v>115.35</v>
      </c>
      <c r="BL16" s="25">
        <f ca="1" t="shared" si="39"/>
        <v>131.69</v>
      </c>
      <c r="BM16" s="25">
        <f ca="1" t="shared" si="39"/>
        <v>134.1</v>
      </c>
      <c r="BN16" s="25">
        <f ca="1" t="shared" si="39"/>
        <v>122.46</v>
      </c>
      <c r="BO16" s="25">
        <f ca="1" t="shared" si="39"/>
        <v>144.68</v>
      </c>
      <c r="BP16" s="25">
        <f ca="1" t="shared" si="39"/>
        <v>137.02</v>
      </c>
      <c r="BQ16" s="25">
        <f ca="1" t="shared" si="39"/>
        <v>110.76</v>
      </c>
      <c r="BR16" s="25">
        <f ca="1" t="shared" si="39"/>
        <v>108.25</v>
      </c>
      <c r="BS16" s="25">
        <f ca="1" t="shared" si="39"/>
        <v>129.13</v>
      </c>
      <c r="BT16" s="25">
        <f ca="1" t="shared" si="39"/>
        <v>115.85</v>
      </c>
      <c r="BU16" s="25">
        <f ca="1" t="shared" si="39"/>
        <v>122.37</v>
      </c>
      <c r="BV16" s="25">
        <f ca="1" t="shared" si="39"/>
        <v>119.54</v>
      </c>
      <c r="BW16" s="25">
        <f ca="1" t="shared" si="39"/>
        <v>124.23</v>
      </c>
      <c r="BX16" s="25">
        <f aca="true" ca="1" t="shared" si="40" ref="BX16:DG16">IF($J13&gt;0,INT(((RAND()+RAND()+RAND()+RAND()+RAND()+RAND()+RAND()+RAND()+RAND()+RAND()+RAND()-5.5)*s_3+m_3)*100)/100,"")</f>
        <v>143.24</v>
      </c>
      <c r="BY16" s="25">
        <f ca="1" t="shared" si="40"/>
        <v>111.36</v>
      </c>
      <c r="BZ16" s="25">
        <f ca="1" t="shared" si="40"/>
        <v>159.33</v>
      </c>
      <c r="CA16" s="25">
        <f ca="1" t="shared" si="40"/>
        <v>133</v>
      </c>
      <c r="CB16" s="25">
        <f ca="1" t="shared" si="40"/>
        <v>131.97</v>
      </c>
      <c r="CC16" s="25">
        <f ca="1" t="shared" si="40"/>
        <v>126.6</v>
      </c>
      <c r="CD16" s="25">
        <f ca="1" t="shared" si="40"/>
        <v>112.48</v>
      </c>
      <c r="CE16" s="25">
        <f ca="1" t="shared" si="40"/>
        <v>144.29</v>
      </c>
      <c r="CF16" s="25">
        <f ca="1" t="shared" si="40"/>
        <v>152.14</v>
      </c>
      <c r="CG16" s="25">
        <f ca="1" t="shared" si="40"/>
        <v>162.76</v>
      </c>
      <c r="CH16" s="25">
        <f ca="1" t="shared" si="40"/>
        <v>129.75</v>
      </c>
      <c r="CI16" s="25">
        <f ca="1" t="shared" si="40"/>
        <v>157.55</v>
      </c>
      <c r="CJ16" s="25">
        <f ca="1" t="shared" si="40"/>
        <v>113.65</v>
      </c>
      <c r="CK16" s="25">
        <f ca="1" t="shared" si="40"/>
        <v>127.24</v>
      </c>
      <c r="CL16" s="25">
        <f ca="1" t="shared" si="40"/>
        <v>119.15</v>
      </c>
      <c r="CM16" s="25">
        <f ca="1" t="shared" si="40"/>
        <v>119.63</v>
      </c>
      <c r="CN16" s="25">
        <f ca="1" t="shared" si="40"/>
        <v>131.63</v>
      </c>
      <c r="CO16" s="25">
        <f ca="1" t="shared" si="40"/>
        <v>127.6</v>
      </c>
      <c r="CP16" s="25">
        <f ca="1" t="shared" si="40"/>
        <v>141.06</v>
      </c>
      <c r="CQ16" s="25">
        <f ca="1" t="shared" si="40"/>
        <v>128.72</v>
      </c>
      <c r="CR16" s="25">
        <f ca="1" t="shared" si="40"/>
        <v>118.58</v>
      </c>
      <c r="CS16" s="25">
        <f ca="1" t="shared" si="40"/>
        <v>127.12</v>
      </c>
      <c r="CT16" s="25">
        <f ca="1" t="shared" si="40"/>
        <v>156.2</v>
      </c>
      <c r="CU16" s="25">
        <f ca="1" t="shared" si="40"/>
        <v>99.07</v>
      </c>
      <c r="CV16" s="25">
        <f ca="1" t="shared" si="40"/>
        <v>106.11</v>
      </c>
      <c r="CW16" s="25">
        <f ca="1" t="shared" si="40"/>
        <v>112.48</v>
      </c>
      <c r="CX16" s="25">
        <f ca="1" t="shared" si="40"/>
        <v>136.19</v>
      </c>
      <c r="CY16" s="25">
        <f ca="1" t="shared" si="40"/>
        <v>137.56</v>
      </c>
      <c r="CZ16" s="25">
        <f ca="1" t="shared" si="40"/>
        <v>95.64</v>
      </c>
      <c r="DA16" s="25">
        <f ca="1" t="shared" si="40"/>
        <v>138.44</v>
      </c>
      <c r="DB16" s="25">
        <f ca="1" t="shared" si="40"/>
        <v>137.89</v>
      </c>
      <c r="DC16" s="25">
        <f ca="1" t="shared" si="40"/>
        <v>140.08</v>
      </c>
      <c r="DD16" s="25">
        <f ca="1" t="shared" si="40"/>
        <v>147.65</v>
      </c>
      <c r="DE16" s="25">
        <f ca="1" t="shared" si="40"/>
        <v>139.41</v>
      </c>
      <c r="DF16" s="25">
        <f ca="1" t="shared" si="40"/>
        <v>130.55</v>
      </c>
      <c r="DG16" s="25">
        <f ca="1" t="shared" si="40"/>
        <v>122.44</v>
      </c>
    </row>
    <row r="17" spans="10:111" ht="24.75" customHeight="1">
      <c r="J17" s="21">
        <f t="shared" si="4"/>
        <v>15</v>
      </c>
      <c r="K17" s="22">
        <f ca="1" t="shared" si="0"/>
        <v>113.72</v>
      </c>
      <c r="L17" s="25">
        <f aca="true" ca="1" t="shared" si="41" ref="L17:AQ17">IF($J14&gt;0,INT(((RAND()+RAND()+RAND()+RAND()+RAND()+RAND()+RAND()+RAND()+RAND()+RAND()+RAND()-5.5)*s_3+m_3)*100)/100,"")</f>
        <v>135.46</v>
      </c>
      <c r="M17" s="25">
        <f ca="1" t="shared" si="41"/>
        <v>117</v>
      </c>
      <c r="N17" s="25">
        <f ca="1" t="shared" si="41"/>
        <v>119.38</v>
      </c>
      <c r="O17" s="25">
        <f ca="1" t="shared" si="41"/>
        <v>98.33</v>
      </c>
      <c r="P17" s="25">
        <f ca="1" t="shared" si="41"/>
        <v>127.96</v>
      </c>
      <c r="Q17" s="25">
        <f ca="1" t="shared" si="41"/>
        <v>123.35</v>
      </c>
      <c r="R17" s="25">
        <f ca="1" t="shared" si="41"/>
        <v>99.52</v>
      </c>
      <c r="S17" s="25">
        <f ca="1" t="shared" si="41"/>
        <v>126.24</v>
      </c>
      <c r="T17" s="25">
        <f ca="1" t="shared" si="41"/>
        <v>130.2</v>
      </c>
      <c r="U17" s="25">
        <f ca="1" t="shared" si="41"/>
        <v>110.89</v>
      </c>
      <c r="V17" s="25">
        <f ca="1" t="shared" si="41"/>
        <v>125.85</v>
      </c>
      <c r="W17" s="25">
        <f ca="1" t="shared" si="41"/>
        <v>106.58</v>
      </c>
      <c r="X17" s="25">
        <f ca="1" t="shared" si="41"/>
        <v>143.23</v>
      </c>
      <c r="Y17" s="25">
        <f ca="1" t="shared" si="41"/>
        <v>118.97</v>
      </c>
      <c r="Z17" s="25">
        <f ca="1" t="shared" si="41"/>
        <v>121.9</v>
      </c>
      <c r="AA17" s="25">
        <f ca="1" t="shared" si="41"/>
        <v>152.48</v>
      </c>
      <c r="AB17" s="25">
        <f ca="1" t="shared" si="41"/>
        <v>126.11</v>
      </c>
      <c r="AC17" s="25">
        <f ca="1" t="shared" si="41"/>
        <v>144.14</v>
      </c>
      <c r="AD17" s="25">
        <f ca="1" t="shared" si="41"/>
        <v>123.12</v>
      </c>
      <c r="AE17" s="25">
        <f ca="1" t="shared" si="41"/>
        <v>146.71</v>
      </c>
      <c r="AF17" s="25">
        <f ca="1" t="shared" si="41"/>
        <v>118.22</v>
      </c>
      <c r="AG17" s="25">
        <f ca="1" t="shared" si="41"/>
        <v>142.39</v>
      </c>
      <c r="AH17" s="25">
        <f ca="1" t="shared" si="41"/>
        <v>135.35</v>
      </c>
      <c r="AI17" s="25">
        <f ca="1" t="shared" si="41"/>
        <v>132.9</v>
      </c>
      <c r="AJ17" s="25">
        <f ca="1" t="shared" si="41"/>
        <v>123.28</v>
      </c>
      <c r="AK17" s="25">
        <f ca="1" t="shared" si="41"/>
        <v>117.65</v>
      </c>
      <c r="AL17" s="25">
        <f ca="1" t="shared" si="41"/>
        <v>142.82</v>
      </c>
      <c r="AM17" s="25">
        <f ca="1" t="shared" si="41"/>
        <v>152.12</v>
      </c>
      <c r="AN17" s="25">
        <f ca="1" t="shared" si="41"/>
        <v>142.53</v>
      </c>
      <c r="AO17" s="25">
        <f ca="1" t="shared" si="41"/>
        <v>142.42</v>
      </c>
      <c r="AP17" s="25">
        <f ca="1" t="shared" si="41"/>
        <v>119.77</v>
      </c>
      <c r="AQ17" s="25">
        <f ca="1" t="shared" si="41"/>
        <v>124.18</v>
      </c>
      <c r="AR17" s="25">
        <f aca="true" ca="1" t="shared" si="42" ref="AR17:BW17">IF($J14&gt;0,INT(((RAND()+RAND()+RAND()+RAND()+RAND()+RAND()+RAND()+RAND()+RAND()+RAND()+RAND()-5.5)*s_3+m_3)*100)/100,"")</f>
        <v>132.69</v>
      </c>
      <c r="AS17" s="25">
        <f ca="1" t="shared" si="42"/>
        <v>110.77</v>
      </c>
      <c r="AT17" s="25">
        <f ca="1" t="shared" si="42"/>
        <v>132.37</v>
      </c>
      <c r="AU17" s="25">
        <f ca="1" t="shared" si="42"/>
        <v>153.27</v>
      </c>
      <c r="AV17" s="25">
        <f ca="1" t="shared" si="42"/>
        <v>156.1</v>
      </c>
      <c r="AW17" s="25">
        <f ca="1" t="shared" si="42"/>
        <v>132.31</v>
      </c>
      <c r="AX17" s="25">
        <f ca="1" t="shared" si="42"/>
        <v>143.96</v>
      </c>
      <c r="AY17" s="25">
        <f ca="1" t="shared" si="42"/>
        <v>125.37</v>
      </c>
      <c r="AZ17" s="25">
        <f ca="1" t="shared" si="42"/>
        <v>149.61</v>
      </c>
      <c r="BA17" s="25">
        <f ca="1" t="shared" si="42"/>
        <v>159.34</v>
      </c>
      <c r="BB17" s="25">
        <f ca="1" t="shared" si="42"/>
        <v>135.25</v>
      </c>
      <c r="BC17" s="25">
        <f ca="1" t="shared" si="42"/>
        <v>132.15</v>
      </c>
      <c r="BD17" s="25">
        <f ca="1" t="shared" si="42"/>
        <v>120.82</v>
      </c>
      <c r="BE17" s="25">
        <f ca="1" t="shared" si="42"/>
        <v>143.68</v>
      </c>
      <c r="BF17" s="25">
        <f ca="1" t="shared" si="42"/>
        <v>137.9</v>
      </c>
      <c r="BG17" s="25">
        <f ca="1" t="shared" si="42"/>
        <v>113</v>
      </c>
      <c r="BH17" s="25">
        <f ca="1" t="shared" si="42"/>
        <v>141.79</v>
      </c>
      <c r="BI17" s="25">
        <f ca="1" t="shared" si="42"/>
        <v>142.89</v>
      </c>
      <c r="BJ17" s="25">
        <f ca="1" t="shared" si="42"/>
        <v>111.67</v>
      </c>
      <c r="BK17" s="25">
        <f ca="1" t="shared" si="42"/>
        <v>153.07</v>
      </c>
      <c r="BL17" s="25">
        <f ca="1" t="shared" si="42"/>
        <v>103.76</v>
      </c>
      <c r="BM17" s="25">
        <f ca="1" t="shared" si="42"/>
        <v>125.05</v>
      </c>
      <c r="BN17" s="25">
        <f ca="1" t="shared" si="42"/>
        <v>137.62</v>
      </c>
      <c r="BO17" s="25">
        <f ca="1" t="shared" si="42"/>
        <v>138.08</v>
      </c>
      <c r="BP17" s="25">
        <f ca="1" t="shared" si="42"/>
        <v>131.13</v>
      </c>
      <c r="BQ17" s="25">
        <f ca="1" t="shared" si="42"/>
        <v>148.75</v>
      </c>
      <c r="BR17" s="25">
        <f ca="1" t="shared" si="42"/>
        <v>152.45</v>
      </c>
      <c r="BS17" s="25">
        <f ca="1" t="shared" si="42"/>
        <v>123.38</v>
      </c>
      <c r="BT17" s="25">
        <f ca="1" t="shared" si="42"/>
        <v>108.87</v>
      </c>
      <c r="BU17" s="25">
        <f ca="1" t="shared" si="42"/>
        <v>142.47</v>
      </c>
      <c r="BV17" s="25">
        <f ca="1" t="shared" si="42"/>
        <v>145.78</v>
      </c>
      <c r="BW17" s="25">
        <f ca="1" t="shared" si="42"/>
        <v>119.27</v>
      </c>
      <c r="BX17" s="25">
        <f aca="true" ca="1" t="shared" si="43" ref="BX17:DG17">IF($J14&gt;0,INT(((RAND()+RAND()+RAND()+RAND()+RAND()+RAND()+RAND()+RAND()+RAND()+RAND()+RAND()-5.5)*s_3+m_3)*100)/100,"")</f>
        <v>143.01</v>
      </c>
      <c r="BY17" s="25">
        <f ca="1" t="shared" si="43"/>
        <v>141.66</v>
      </c>
      <c r="BZ17" s="25">
        <f ca="1" t="shared" si="43"/>
        <v>130.94</v>
      </c>
      <c r="CA17" s="25">
        <f ca="1" t="shared" si="43"/>
        <v>130.3</v>
      </c>
      <c r="CB17" s="25">
        <f ca="1" t="shared" si="43"/>
        <v>154.96</v>
      </c>
      <c r="CC17" s="25">
        <f ca="1" t="shared" si="43"/>
        <v>136.45</v>
      </c>
      <c r="CD17" s="25">
        <f ca="1" t="shared" si="43"/>
        <v>119.41</v>
      </c>
      <c r="CE17" s="25">
        <f ca="1" t="shared" si="43"/>
        <v>153.02</v>
      </c>
      <c r="CF17" s="25">
        <f ca="1" t="shared" si="43"/>
        <v>146.46</v>
      </c>
      <c r="CG17" s="25">
        <f ca="1" t="shared" si="43"/>
        <v>143.12</v>
      </c>
      <c r="CH17" s="25">
        <f ca="1" t="shared" si="43"/>
        <v>120.01</v>
      </c>
      <c r="CI17" s="25">
        <f ca="1" t="shared" si="43"/>
        <v>146.21</v>
      </c>
      <c r="CJ17" s="25">
        <f ca="1" t="shared" si="43"/>
        <v>127.36</v>
      </c>
      <c r="CK17" s="25">
        <f ca="1" t="shared" si="43"/>
        <v>140.89</v>
      </c>
      <c r="CL17" s="25">
        <f ca="1" t="shared" si="43"/>
        <v>128.48</v>
      </c>
      <c r="CM17" s="25">
        <f ca="1" t="shared" si="43"/>
        <v>126.7</v>
      </c>
      <c r="CN17" s="25">
        <f ca="1" t="shared" si="43"/>
        <v>126.93</v>
      </c>
      <c r="CO17" s="25">
        <f ca="1" t="shared" si="43"/>
        <v>150.82</v>
      </c>
      <c r="CP17" s="25">
        <f ca="1" t="shared" si="43"/>
        <v>137.85</v>
      </c>
      <c r="CQ17" s="25">
        <f ca="1" t="shared" si="43"/>
        <v>138.09</v>
      </c>
      <c r="CR17" s="25">
        <f ca="1" t="shared" si="43"/>
        <v>127.7</v>
      </c>
      <c r="CS17" s="25">
        <f ca="1" t="shared" si="43"/>
        <v>107.78</v>
      </c>
      <c r="CT17" s="25">
        <f ca="1" t="shared" si="43"/>
        <v>167.12</v>
      </c>
      <c r="CU17" s="25">
        <f ca="1" t="shared" si="43"/>
        <v>121.95</v>
      </c>
      <c r="CV17" s="25">
        <f ca="1" t="shared" si="43"/>
        <v>139.17</v>
      </c>
      <c r="CW17" s="25">
        <f ca="1" t="shared" si="43"/>
        <v>133.87</v>
      </c>
      <c r="CX17" s="25">
        <f ca="1" t="shared" si="43"/>
        <v>155.44</v>
      </c>
      <c r="CY17" s="25">
        <f ca="1" t="shared" si="43"/>
        <v>106.29</v>
      </c>
      <c r="CZ17" s="25">
        <f ca="1" t="shared" si="43"/>
        <v>123.42</v>
      </c>
      <c r="DA17" s="25">
        <f ca="1" t="shared" si="43"/>
        <v>130.6</v>
      </c>
      <c r="DB17" s="25">
        <f ca="1" t="shared" si="43"/>
        <v>121.3</v>
      </c>
      <c r="DC17" s="25">
        <f ca="1" t="shared" si="43"/>
        <v>102.65</v>
      </c>
      <c r="DD17" s="25">
        <f ca="1" t="shared" si="43"/>
        <v>130.64</v>
      </c>
      <c r="DE17" s="25">
        <f ca="1" t="shared" si="43"/>
        <v>151.15</v>
      </c>
      <c r="DF17" s="25">
        <f ca="1" t="shared" si="43"/>
        <v>135.56</v>
      </c>
      <c r="DG17" s="25">
        <f ca="1" t="shared" si="43"/>
        <v>140.46</v>
      </c>
    </row>
    <row r="18" spans="7:111" ht="24.75" customHeight="1">
      <c r="G18" s="21"/>
      <c r="H18" s="27"/>
      <c r="J18" s="21">
        <f t="shared" si="4"/>
        <v>16</v>
      </c>
      <c r="K18" s="22">
        <f ca="1" t="shared" si="0"/>
        <v>147.41</v>
      </c>
      <c r="L18" s="25">
        <f aca="true" ca="1" t="shared" si="44" ref="L18:AQ18">IF($J15&gt;0,INT(((RAND()+RAND()+RAND()+RAND()+RAND()+RAND()+RAND()+RAND()+RAND()+RAND()+RAND()-5.5)*s_3+m_3)*100)/100,"")</f>
        <v>146.45</v>
      </c>
      <c r="M18" s="25">
        <f ca="1" t="shared" si="44"/>
        <v>139.6</v>
      </c>
      <c r="N18" s="25">
        <f ca="1" t="shared" si="44"/>
        <v>115.56</v>
      </c>
      <c r="O18" s="25">
        <f ca="1" t="shared" si="44"/>
        <v>132.29</v>
      </c>
      <c r="P18" s="25">
        <f ca="1" t="shared" si="44"/>
        <v>131.35</v>
      </c>
      <c r="Q18" s="25">
        <f ca="1" t="shared" si="44"/>
        <v>120.39</v>
      </c>
      <c r="R18" s="25">
        <f ca="1" t="shared" si="44"/>
        <v>123.53</v>
      </c>
      <c r="S18" s="25">
        <f ca="1" t="shared" si="44"/>
        <v>150.57</v>
      </c>
      <c r="T18" s="25">
        <f ca="1" t="shared" si="44"/>
        <v>142.73</v>
      </c>
      <c r="U18" s="25">
        <f ca="1" t="shared" si="44"/>
        <v>120.94</v>
      </c>
      <c r="V18" s="25">
        <f ca="1" t="shared" si="44"/>
        <v>137.58</v>
      </c>
      <c r="W18" s="25">
        <f ca="1" t="shared" si="44"/>
        <v>116.31</v>
      </c>
      <c r="X18" s="25">
        <f ca="1" t="shared" si="44"/>
        <v>132.68</v>
      </c>
      <c r="Y18" s="25">
        <f ca="1" t="shared" si="44"/>
        <v>134.78</v>
      </c>
      <c r="Z18" s="25">
        <f ca="1" t="shared" si="44"/>
        <v>124.71</v>
      </c>
      <c r="AA18" s="25">
        <f ca="1" t="shared" si="44"/>
        <v>110.24</v>
      </c>
      <c r="AB18" s="25">
        <f ca="1" t="shared" si="44"/>
        <v>131.85</v>
      </c>
      <c r="AC18" s="25">
        <f ca="1" t="shared" si="44"/>
        <v>125</v>
      </c>
      <c r="AD18" s="25">
        <f ca="1" t="shared" si="44"/>
        <v>125.39</v>
      </c>
      <c r="AE18" s="25">
        <f ca="1" t="shared" si="44"/>
        <v>124.58</v>
      </c>
      <c r="AF18" s="25">
        <f ca="1" t="shared" si="44"/>
        <v>121.01</v>
      </c>
      <c r="AG18" s="25">
        <f ca="1" t="shared" si="44"/>
        <v>138.47</v>
      </c>
      <c r="AH18" s="25">
        <f ca="1" t="shared" si="44"/>
        <v>148.19</v>
      </c>
      <c r="AI18" s="25">
        <f ca="1" t="shared" si="44"/>
        <v>133.04</v>
      </c>
      <c r="AJ18" s="25">
        <f ca="1" t="shared" si="44"/>
        <v>129.87</v>
      </c>
      <c r="AK18" s="25">
        <f ca="1" t="shared" si="44"/>
        <v>112.86</v>
      </c>
      <c r="AL18" s="25">
        <f ca="1" t="shared" si="44"/>
        <v>143.1</v>
      </c>
      <c r="AM18" s="25">
        <f ca="1" t="shared" si="44"/>
        <v>112.86</v>
      </c>
      <c r="AN18" s="25">
        <f ca="1" t="shared" si="44"/>
        <v>131.76</v>
      </c>
      <c r="AO18" s="25">
        <f ca="1" t="shared" si="44"/>
        <v>112.39</v>
      </c>
      <c r="AP18" s="25">
        <f ca="1" t="shared" si="44"/>
        <v>150.97</v>
      </c>
      <c r="AQ18" s="25">
        <f ca="1" t="shared" si="44"/>
        <v>135.08</v>
      </c>
      <c r="AR18" s="25">
        <f aca="true" ca="1" t="shared" si="45" ref="AR18:BW18">IF($J15&gt;0,INT(((RAND()+RAND()+RAND()+RAND()+RAND()+RAND()+RAND()+RAND()+RAND()+RAND()+RAND()-5.5)*s_3+m_3)*100)/100,"")</f>
        <v>141.61</v>
      </c>
      <c r="AS18" s="25">
        <f ca="1" t="shared" si="45"/>
        <v>136.92</v>
      </c>
      <c r="AT18" s="25">
        <f ca="1" t="shared" si="45"/>
        <v>98.28</v>
      </c>
      <c r="AU18" s="25">
        <f ca="1" t="shared" si="45"/>
        <v>123.07</v>
      </c>
      <c r="AV18" s="25">
        <f ca="1" t="shared" si="45"/>
        <v>122.3</v>
      </c>
      <c r="AW18" s="25">
        <f ca="1" t="shared" si="45"/>
        <v>153.38</v>
      </c>
      <c r="AX18" s="25">
        <f ca="1" t="shared" si="45"/>
        <v>146.56</v>
      </c>
      <c r="AY18" s="25">
        <f ca="1" t="shared" si="45"/>
        <v>161.37</v>
      </c>
      <c r="AZ18" s="25">
        <f ca="1" t="shared" si="45"/>
        <v>122.96</v>
      </c>
      <c r="BA18" s="25">
        <f ca="1" t="shared" si="45"/>
        <v>123.35</v>
      </c>
      <c r="BB18" s="25">
        <f ca="1" t="shared" si="45"/>
        <v>135.99</v>
      </c>
      <c r="BC18" s="25">
        <f ca="1" t="shared" si="45"/>
        <v>122.99</v>
      </c>
      <c r="BD18" s="25">
        <f ca="1" t="shared" si="45"/>
        <v>127.22</v>
      </c>
      <c r="BE18" s="25">
        <f ca="1" t="shared" si="45"/>
        <v>147.1</v>
      </c>
      <c r="BF18" s="25">
        <f ca="1" t="shared" si="45"/>
        <v>137.99</v>
      </c>
      <c r="BG18" s="25">
        <f ca="1" t="shared" si="45"/>
        <v>136.63</v>
      </c>
      <c r="BH18" s="25">
        <f ca="1" t="shared" si="45"/>
        <v>109.4</v>
      </c>
      <c r="BI18" s="25">
        <f ca="1" t="shared" si="45"/>
        <v>134.81</v>
      </c>
      <c r="BJ18" s="25">
        <f ca="1" t="shared" si="45"/>
        <v>128.43</v>
      </c>
      <c r="BK18" s="25">
        <f ca="1" t="shared" si="45"/>
        <v>134.47</v>
      </c>
      <c r="BL18" s="25">
        <f ca="1" t="shared" si="45"/>
        <v>114.52</v>
      </c>
      <c r="BM18" s="25">
        <f ca="1" t="shared" si="45"/>
        <v>111.09</v>
      </c>
      <c r="BN18" s="25">
        <f ca="1" t="shared" si="45"/>
        <v>124.86</v>
      </c>
      <c r="BO18" s="25">
        <f ca="1" t="shared" si="45"/>
        <v>119.08</v>
      </c>
      <c r="BP18" s="25">
        <f ca="1" t="shared" si="45"/>
        <v>132.78</v>
      </c>
      <c r="BQ18" s="25">
        <f ca="1" t="shared" si="45"/>
        <v>117.19</v>
      </c>
      <c r="BR18" s="25">
        <f ca="1" t="shared" si="45"/>
        <v>113.59</v>
      </c>
      <c r="BS18" s="25">
        <f ca="1" t="shared" si="45"/>
        <v>137.84</v>
      </c>
      <c r="BT18" s="25">
        <f ca="1" t="shared" si="45"/>
        <v>156.06</v>
      </c>
      <c r="BU18" s="25">
        <f ca="1" t="shared" si="45"/>
        <v>126.86</v>
      </c>
      <c r="BV18" s="25">
        <f ca="1" t="shared" si="45"/>
        <v>112.93</v>
      </c>
      <c r="BW18" s="25">
        <f ca="1" t="shared" si="45"/>
        <v>139.81</v>
      </c>
      <c r="BX18" s="25">
        <f aca="true" ca="1" t="shared" si="46" ref="BX18:DG18">IF($J15&gt;0,INT(((RAND()+RAND()+RAND()+RAND()+RAND()+RAND()+RAND()+RAND()+RAND()+RAND()+RAND()-5.5)*s_3+m_3)*100)/100,"")</f>
        <v>125.64</v>
      </c>
      <c r="BY18" s="25">
        <f ca="1" t="shared" si="46"/>
        <v>128.31</v>
      </c>
      <c r="BZ18" s="25">
        <f ca="1" t="shared" si="46"/>
        <v>136.27</v>
      </c>
      <c r="CA18" s="25">
        <f ca="1" t="shared" si="46"/>
        <v>162.71</v>
      </c>
      <c r="CB18" s="25">
        <f ca="1" t="shared" si="46"/>
        <v>115.17</v>
      </c>
      <c r="CC18" s="25">
        <f ca="1" t="shared" si="46"/>
        <v>105.43</v>
      </c>
      <c r="CD18" s="25">
        <f ca="1" t="shared" si="46"/>
        <v>129.08</v>
      </c>
      <c r="CE18" s="25">
        <f ca="1" t="shared" si="46"/>
        <v>91.21</v>
      </c>
      <c r="CF18" s="25">
        <f ca="1" t="shared" si="46"/>
        <v>132.9</v>
      </c>
      <c r="CG18" s="25">
        <f ca="1" t="shared" si="46"/>
        <v>137.15</v>
      </c>
      <c r="CH18" s="25">
        <f ca="1" t="shared" si="46"/>
        <v>132.77</v>
      </c>
      <c r="CI18" s="25">
        <f ca="1" t="shared" si="46"/>
        <v>134.49</v>
      </c>
      <c r="CJ18" s="25">
        <f ca="1" t="shared" si="46"/>
        <v>112.94</v>
      </c>
      <c r="CK18" s="25">
        <f ca="1" t="shared" si="46"/>
        <v>148.52</v>
      </c>
      <c r="CL18" s="25">
        <f ca="1" t="shared" si="46"/>
        <v>120.5</v>
      </c>
      <c r="CM18" s="25">
        <f ca="1" t="shared" si="46"/>
        <v>120.16</v>
      </c>
      <c r="CN18" s="25">
        <f ca="1" t="shared" si="46"/>
        <v>125.86</v>
      </c>
      <c r="CO18" s="25">
        <f ca="1" t="shared" si="46"/>
        <v>98.08</v>
      </c>
      <c r="CP18" s="25">
        <f ca="1" t="shared" si="46"/>
        <v>127.71</v>
      </c>
      <c r="CQ18" s="25">
        <f ca="1" t="shared" si="46"/>
        <v>137.29</v>
      </c>
      <c r="CR18" s="25">
        <f ca="1" t="shared" si="46"/>
        <v>112.91</v>
      </c>
      <c r="CS18" s="25">
        <f ca="1" t="shared" si="46"/>
        <v>143.34</v>
      </c>
      <c r="CT18" s="25">
        <f ca="1" t="shared" si="46"/>
        <v>126.11</v>
      </c>
      <c r="CU18" s="25">
        <f ca="1" t="shared" si="46"/>
        <v>127.37</v>
      </c>
      <c r="CV18" s="25">
        <f ca="1" t="shared" si="46"/>
        <v>141.52</v>
      </c>
      <c r="CW18" s="25">
        <f ca="1" t="shared" si="46"/>
        <v>115.59</v>
      </c>
      <c r="CX18" s="25">
        <f ca="1" t="shared" si="46"/>
        <v>145.92</v>
      </c>
      <c r="CY18" s="25">
        <f ca="1" t="shared" si="46"/>
        <v>100.3</v>
      </c>
      <c r="CZ18" s="25">
        <f ca="1" t="shared" si="46"/>
        <v>137.43</v>
      </c>
      <c r="DA18" s="25">
        <f ca="1" t="shared" si="46"/>
        <v>119.8</v>
      </c>
      <c r="DB18" s="25">
        <f ca="1" t="shared" si="46"/>
        <v>118.11</v>
      </c>
      <c r="DC18" s="25">
        <f ca="1" t="shared" si="46"/>
        <v>123.41</v>
      </c>
      <c r="DD18" s="25">
        <f ca="1" t="shared" si="46"/>
        <v>146.33</v>
      </c>
      <c r="DE18" s="25">
        <f ca="1" t="shared" si="46"/>
        <v>120.36</v>
      </c>
      <c r="DF18" s="25">
        <f ca="1" t="shared" si="46"/>
        <v>131.42</v>
      </c>
      <c r="DG18" s="25">
        <f ca="1" t="shared" si="46"/>
        <v>131.47</v>
      </c>
    </row>
    <row r="19" spans="3:116" s="17" customFormat="1" ht="30.75" customHeight="1">
      <c r="C19" s="28" t="s">
        <v>34</v>
      </c>
      <c r="D19" s="28" t="s">
        <v>35</v>
      </c>
      <c r="E19" s="28" t="s">
        <v>36</v>
      </c>
      <c r="G19" s="17" t="s">
        <v>37</v>
      </c>
      <c r="I19" s="11"/>
      <c r="J19" s="21">
        <f t="shared" si="4"/>
        <v>0</v>
      </c>
      <c r="K19" s="22">
        <f ca="1" t="shared" si="0"/>
      </c>
      <c r="L19" s="29">
        <f aca="true" ca="1" t="shared" si="47" ref="L19:AQ19">IF($J16&gt;0,INT(((RAND()+RAND()+RAND()+RAND()+RAND()+RAND()+RAND()+RAND()+RAND()+RAND()+RAND()-5.5)*s_3+m_3)*100)/100,"")</f>
        <v>146.47</v>
      </c>
      <c r="M19" s="29">
        <f ca="1" t="shared" si="47"/>
        <v>142.38</v>
      </c>
      <c r="N19" s="29">
        <f ca="1" t="shared" si="47"/>
        <v>107.19</v>
      </c>
      <c r="O19" s="29">
        <f ca="1" t="shared" si="47"/>
        <v>146.21</v>
      </c>
      <c r="P19" s="29">
        <f ca="1" t="shared" si="47"/>
        <v>137.36</v>
      </c>
      <c r="Q19" s="29">
        <f ca="1" t="shared" si="47"/>
        <v>104.81</v>
      </c>
      <c r="R19" s="29">
        <f ca="1" t="shared" si="47"/>
        <v>133.76</v>
      </c>
      <c r="S19" s="29">
        <f ca="1" t="shared" si="47"/>
        <v>137.58</v>
      </c>
      <c r="T19" s="29">
        <f ca="1" t="shared" si="47"/>
        <v>130.72</v>
      </c>
      <c r="U19" s="29">
        <f ca="1" t="shared" si="47"/>
        <v>145.34</v>
      </c>
      <c r="V19" s="29">
        <f ca="1" t="shared" si="47"/>
        <v>153.22</v>
      </c>
      <c r="W19" s="29">
        <f ca="1" t="shared" si="47"/>
        <v>125.79</v>
      </c>
      <c r="X19" s="29">
        <f ca="1" t="shared" si="47"/>
        <v>104.66</v>
      </c>
      <c r="Y19" s="29">
        <f ca="1" t="shared" si="47"/>
        <v>131.97</v>
      </c>
      <c r="Z19" s="29">
        <f ca="1" t="shared" si="47"/>
        <v>98.93</v>
      </c>
      <c r="AA19" s="29">
        <f ca="1" t="shared" si="47"/>
        <v>119.99</v>
      </c>
      <c r="AB19" s="29">
        <f ca="1" t="shared" si="47"/>
        <v>135.61</v>
      </c>
      <c r="AC19" s="29">
        <f ca="1" t="shared" si="47"/>
        <v>126.12</v>
      </c>
      <c r="AD19" s="29">
        <f ca="1" t="shared" si="47"/>
        <v>102.94</v>
      </c>
      <c r="AE19" s="29">
        <f ca="1" t="shared" si="47"/>
        <v>146.12</v>
      </c>
      <c r="AF19" s="29">
        <f ca="1" t="shared" si="47"/>
        <v>144.43</v>
      </c>
      <c r="AG19" s="29">
        <f ca="1" t="shared" si="47"/>
        <v>112.23</v>
      </c>
      <c r="AH19" s="29">
        <f ca="1" t="shared" si="47"/>
        <v>148.51</v>
      </c>
      <c r="AI19" s="29">
        <f ca="1" t="shared" si="47"/>
        <v>148.83</v>
      </c>
      <c r="AJ19" s="29">
        <f ca="1" t="shared" si="47"/>
        <v>124.98</v>
      </c>
      <c r="AK19" s="29">
        <f ca="1" t="shared" si="47"/>
        <v>175.68</v>
      </c>
      <c r="AL19" s="29">
        <f ca="1" t="shared" si="47"/>
        <v>112.2</v>
      </c>
      <c r="AM19" s="29">
        <f ca="1" t="shared" si="47"/>
        <v>145.71</v>
      </c>
      <c r="AN19" s="29">
        <f ca="1" t="shared" si="47"/>
        <v>102.21</v>
      </c>
      <c r="AO19" s="29">
        <f ca="1" t="shared" si="47"/>
        <v>134.28</v>
      </c>
      <c r="AP19" s="29">
        <f ca="1" t="shared" si="47"/>
        <v>126.49</v>
      </c>
      <c r="AQ19" s="29">
        <f ca="1" t="shared" si="47"/>
        <v>115.89</v>
      </c>
      <c r="AR19" s="29">
        <f aca="true" ca="1" t="shared" si="48" ref="AR19:BW19">IF($J16&gt;0,INT(((RAND()+RAND()+RAND()+RAND()+RAND()+RAND()+RAND()+RAND()+RAND()+RAND()+RAND()-5.5)*s_3+m_3)*100)/100,"")</f>
        <v>116.78</v>
      </c>
      <c r="AS19" s="29">
        <f ca="1" t="shared" si="48"/>
        <v>120.41</v>
      </c>
      <c r="AT19" s="29">
        <f ca="1" t="shared" si="48"/>
        <v>144.08</v>
      </c>
      <c r="AU19" s="29">
        <f ca="1" t="shared" si="48"/>
        <v>126.82</v>
      </c>
      <c r="AV19" s="29">
        <f ca="1" t="shared" si="48"/>
        <v>144.4</v>
      </c>
      <c r="AW19" s="29">
        <f ca="1" t="shared" si="48"/>
        <v>139.54</v>
      </c>
      <c r="AX19" s="29">
        <f ca="1" t="shared" si="48"/>
        <v>140.31</v>
      </c>
      <c r="AY19" s="29">
        <f ca="1" t="shared" si="48"/>
        <v>151.55</v>
      </c>
      <c r="AZ19" s="29">
        <f ca="1" t="shared" si="48"/>
        <v>120.61</v>
      </c>
      <c r="BA19" s="29">
        <f ca="1" t="shared" si="48"/>
        <v>139.66</v>
      </c>
      <c r="BB19" s="29">
        <f ca="1" t="shared" si="48"/>
        <v>132.89</v>
      </c>
      <c r="BC19" s="29">
        <f ca="1" t="shared" si="48"/>
        <v>111.21</v>
      </c>
      <c r="BD19" s="29">
        <f ca="1" t="shared" si="48"/>
        <v>158.31</v>
      </c>
      <c r="BE19" s="29">
        <f ca="1" t="shared" si="48"/>
        <v>93.65</v>
      </c>
      <c r="BF19" s="29">
        <f ca="1" t="shared" si="48"/>
        <v>139.49</v>
      </c>
      <c r="BG19" s="29">
        <f ca="1" t="shared" si="48"/>
        <v>120.35</v>
      </c>
      <c r="BH19" s="29">
        <f ca="1" t="shared" si="48"/>
        <v>120.37</v>
      </c>
      <c r="BI19" s="29">
        <f ca="1" t="shared" si="48"/>
        <v>133.47</v>
      </c>
      <c r="BJ19" s="29">
        <f ca="1" t="shared" si="48"/>
        <v>137.2</v>
      </c>
      <c r="BK19" s="29">
        <f ca="1" t="shared" si="48"/>
        <v>151.36</v>
      </c>
      <c r="BL19" s="29">
        <f ca="1" t="shared" si="48"/>
        <v>146.16</v>
      </c>
      <c r="BM19" s="29">
        <f ca="1" t="shared" si="48"/>
        <v>122.53</v>
      </c>
      <c r="BN19" s="29">
        <f ca="1" t="shared" si="48"/>
        <v>119.58</v>
      </c>
      <c r="BO19" s="29">
        <f ca="1" t="shared" si="48"/>
        <v>128.91</v>
      </c>
      <c r="BP19" s="29">
        <f ca="1" t="shared" si="48"/>
        <v>120.59</v>
      </c>
      <c r="BQ19" s="29">
        <f ca="1" t="shared" si="48"/>
        <v>103.33</v>
      </c>
      <c r="BR19" s="29">
        <f ca="1" t="shared" si="48"/>
        <v>125.03</v>
      </c>
      <c r="BS19" s="29">
        <f ca="1" t="shared" si="48"/>
        <v>132.89</v>
      </c>
      <c r="BT19" s="29">
        <f ca="1" t="shared" si="48"/>
        <v>137.86</v>
      </c>
      <c r="BU19" s="29">
        <f ca="1" t="shared" si="48"/>
        <v>142.33</v>
      </c>
      <c r="BV19" s="29">
        <f ca="1" t="shared" si="48"/>
        <v>157.34</v>
      </c>
      <c r="BW19" s="29">
        <f ca="1" t="shared" si="48"/>
        <v>139.11</v>
      </c>
      <c r="BX19" s="29">
        <f aca="true" ca="1" t="shared" si="49" ref="BX19:DG19">IF($J16&gt;0,INT(((RAND()+RAND()+RAND()+RAND()+RAND()+RAND()+RAND()+RAND()+RAND()+RAND()+RAND()-5.5)*s_3+m_3)*100)/100,"")</f>
        <v>161.55</v>
      </c>
      <c r="BY19" s="29">
        <f ca="1" t="shared" si="49"/>
        <v>132.86</v>
      </c>
      <c r="BZ19" s="29">
        <f ca="1" t="shared" si="49"/>
        <v>135.13</v>
      </c>
      <c r="CA19" s="29">
        <f ca="1" t="shared" si="49"/>
        <v>126.56</v>
      </c>
      <c r="CB19" s="29">
        <f ca="1" t="shared" si="49"/>
        <v>108.38</v>
      </c>
      <c r="CC19" s="29">
        <f ca="1" t="shared" si="49"/>
        <v>127.28</v>
      </c>
      <c r="CD19" s="29">
        <f ca="1" t="shared" si="49"/>
        <v>107.38</v>
      </c>
      <c r="CE19" s="29">
        <f ca="1" t="shared" si="49"/>
        <v>105.7</v>
      </c>
      <c r="CF19" s="29">
        <f ca="1" t="shared" si="49"/>
        <v>141.2</v>
      </c>
      <c r="CG19" s="29">
        <f ca="1" t="shared" si="49"/>
        <v>120.34</v>
      </c>
      <c r="CH19" s="29">
        <f ca="1" t="shared" si="49"/>
        <v>122.16</v>
      </c>
      <c r="CI19" s="29">
        <f ca="1" t="shared" si="49"/>
        <v>132.52</v>
      </c>
      <c r="CJ19" s="29">
        <f ca="1" t="shared" si="49"/>
        <v>151.39</v>
      </c>
      <c r="CK19" s="29">
        <f ca="1" t="shared" si="49"/>
        <v>135.55</v>
      </c>
      <c r="CL19" s="29">
        <f ca="1" t="shared" si="49"/>
        <v>130.52</v>
      </c>
      <c r="CM19" s="29">
        <f ca="1" t="shared" si="49"/>
        <v>125.37</v>
      </c>
      <c r="CN19" s="29">
        <f ca="1" t="shared" si="49"/>
        <v>127.02</v>
      </c>
      <c r="CO19" s="29">
        <f ca="1" t="shared" si="49"/>
        <v>144.28</v>
      </c>
      <c r="CP19" s="29">
        <f ca="1" t="shared" si="49"/>
        <v>117.45</v>
      </c>
      <c r="CQ19" s="29">
        <f ca="1" t="shared" si="49"/>
        <v>145.43</v>
      </c>
      <c r="CR19" s="29">
        <f ca="1" t="shared" si="49"/>
        <v>106.37</v>
      </c>
      <c r="CS19" s="29">
        <f ca="1" t="shared" si="49"/>
        <v>115.96</v>
      </c>
      <c r="CT19" s="29">
        <f ca="1" t="shared" si="49"/>
        <v>134.96</v>
      </c>
      <c r="CU19" s="29">
        <f ca="1" t="shared" si="49"/>
        <v>128.36</v>
      </c>
      <c r="CV19" s="29">
        <f ca="1" t="shared" si="49"/>
        <v>139.65</v>
      </c>
      <c r="CW19" s="29">
        <f ca="1" t="shared" si="49"/>
        <v>123.86</v>
      </c>
      <c r="CX19" s="29">
        <f ca="1" t="shared" si="49"/>
        <v>146.66</v>
      </c>
      <c r="CY19" s="29">
        <f ca="1" t="shared" si="49"/>
        <v>103.55</v>
      </c>
      <c r="CZ19" s="29">
        <f ca="1" t="shared" si="49"/>
        <v>139.94</v>
      </c>
      <c r="DA19" s="29">
        <f ca="1" t="shared" si="49"/>
        <v>151.96</v>
      </c>
      <c r="DB19" s="29">
        <f ca="1" t="shared" si="49"/>
        <v>136.59</v>
      </c>
      <c r="DC19" s="29">
        <f ca="1" t="shared" si="49"/>
        <v>116.16</v>
      </c>
      <c r="DD19" s="29">
        <f ca="1" t="shared" si="49"/>
        <v>155.37</v>
      </c>
      <c r="DE19" s="29">
        <f ca="1" t="shared" si="49"/>
        <v>114.3</v>
      </c>
      <c r="DF19" s="29">
        <f ca="1" t="shared" si="49"/>
        <v>118.06</v>
      </c>
      <c r="DG19" s="29">
        <f ca="1" t="shared" si="49"/>
        <v>147.42</v>
      </c>
      <c r="DH19" s="30"/>
      <c r="DI19" s="30"/>
      <c r="DJ19" s="30"/>
      <c r="DK19" s="30"/>
      <c r="DL19" s="30"/>
    </row>
    <row r="20" spans="2:111" ht="39" customHeight="1">
      <c r="B20" s="31" t="s">
        <v>38</v>
      </c>
      <c r="C20" s="32">
        <v>120</v>
      </c>
      <c r="D20" s="32">
        <v>131</v>
      </c>
      <c r="E20" s="33">
        <v>0.95</v>
      </c>
      <c r="F20" s="34" t="str">
        <f>IF(mm_3=m_3,"1-a","b")</f>
        <v>b</v>
      </c>
      <c r="G20" s="35" t="s">
        <v>39</v>
      </c>
      <c r="H20" s="36">
        <f>1-H21</f>
        <v>0.08999999999999997</v>
      </c>
      <c r="I20" s="37"/>
      <c r="J20" s="21">
        <f t="shared" si="4"/>
        <v>0</v>
      </c>
      <c r="K20" s="22">
        <f ca="1" t="shared" si="0"/>
      </c>
      <c r="L20" s="25">
        <f aca="true" ca="1" t="shared" si="50" ref="L20:AQ20">IF($J17&gt;0,INT(((RAND()+RAND()+RAND()+RAND()+RAND()+RAND()+RAND()+RAND()+RAND()+RAND()+RAND()-5.5)*s_3+m_3)*100)/100,"")</f>
        <v>133.43</v>
      </c>
      <c r="M20" s="25">
        <f ca="1" t="shared" si="50"/>
        <v>117.76</v>
      </c>
      <c r="N20" s="25">
        <f ca="1" t="shared" si="50"/>
        <v>146.55</v>
      </c>
      <c r="O20" s="25">
        <f ca="1" t="shared" si="50"/>
        <v>111.33</v>
      </c>
      <c r="P20" s="25">
        <f ca="1" t="shared" si="50"/>
        <v>122.62</v>
      </c>
      <c r="Q20" s="25">
        <f ca="1" t="shared" si="50"/>
        <v>154.38</v>
      </c>
      <c r="R20" s="25">
        <f ca="1" t="shared" si="50"/>
        <v>135.81</v>
      </c>
      <c r="S20" s="25">
        <f ca="1" t="shared" si="50"/>
        <v>139.87</v>
      </c>
      <c r="T20" s="25">
        <f ca="1" t="shared" si="50"/>
        <v>154.74</v>
      </c>
      <c r="U20" s="25">
        <f ca="1" t="shared" si="50"/>
        <v>127.11</v>
      </c>
      <c r="V20" s="25">
        <f ca="1" t="shared" si="50"/>
        <v>147.43</v>
      </c>
      <c r="W20" s="25">
        <f ca="1" t="shared" si="50"/>
        <v>114.1</v>
      </c>
      <c r="X20" s="25">
        <f ca="1" t="shared" si="50"/>
        <v>118.08</v>
      </c>
      <c r="Y20" s="25">
        <f ca="1" t="shared" si="50"/>
        <v>140.68</v>
      </c>
      <c r="Z20" s="25">
        <f ca="1" t="shared" si="50"/>
        <v>114.49</v>
      </c>
      <c r="AA20" s="25">
        <f ca="1" t="shared" si="50"/>
        <v>115.46</v>
      </c>
      <c r="AB20" s="25">
        <f ca="1" t="shared" si="50"/>
        <v>136.72</v>
      </c>
      <c r="AC20" s="25">
        <f ca="1" t="shared" si="50"/>
        <v>125.66</v>
      </c>
      <c r="AD20" s="25">
        <f ca="1" t="shared" si="50"/>
        <v>152.99</v>
      </c>
      <c r="AE20" s="25">
        <f ca="1" t="shared" si="50"/>
        <v>119.51</v>
      </c>
      <c r="AF20" s="25">
        <f ca="1" t="shared" si="50"/>
        <v>153.3</v>
      </c>
      <c r="AG20" s="25">
        <f ca="1" t="shared" si="50"/>
        <v>117.13</v>
      </c>
      <c r="AH20" s="25">
        <f ca="1" t="shared" si="50"/>
        <v>104.95</v>
      </c>
      <c r="AI20" s="25">
        <f ca="1" t="shared" si="50"/>
        <v>109.26</v>
      </c>
      <c r="AJ20" s="25">
        <f ca="1" t="shared" si="50"/>
        <v>130.84</v>
      </c>
      <c r="AK20" s="25">
        <f ca="1" t="shared" si="50"/>
        <v>158.18</v>
      </c>
      <c r="AL20" s="25">
        <f ca="1" t="shared" si="50"/>
        <v>105.59</v>
      </c>
      <c r="AM20" s="25">
        <f ca="1" t="shared" si="50"/>
        <v>121.64</v>
      </c>
      <c r="AN20" s="25">
        <f ca="1" t="shared" si="50"/>
        <v>140.24</v>
      </c>
      <c r="AO20" s="25">
        <f ca="1" t="shared" si="50"/>
        <v>128.78</v>
      </c>
      <c r="AP20" s="25">
        <f ca="1" t="shared" si="50"/>
        <v>132.76</v>
      </c>
      <c r="AQ20" s="25">
        <f ca="1" t="shared" si="50"/>
        <v>130.28</v>
      </c>
      <c r="AR20" s="25">
        <f aca="true" ca="1" t="shared" si="51" ref="AR20:BW20">IF($J17&gt;0,INT(((RAND()+RAND()+RAND()+RAND()+RAND()+RAND()+RAND()+RAND()+RAND()+RAND()+RAND()-5.5)*s_3+m_3)*100)/100,"")</f>
        <v>120.78</v>
      </c>
      <c r="AS20" s="25">
        <f ca="1" t="shared" si="51"/>
        <v>105.32</v>
      </c>
      <c r="AT20" s="25">
        <f ca="1" t="shared" si="51"/>
        <v>134.02</v>
      </c>
      <c r="AU20" s="25">
        <f ca="1" t="shared" si="51"/>
        <v>141.52</v>
      </c>
      <c r="AV20" s="25">
        <f ca="1" t="shared" si="51"/>
        <v>135.16</v>
      </c>
      <c r="AW20" s="25">
        <f ca="1" t="shared" si="51"/>
        <v>122.23</v>
      </c>
      <c r="AX20" s="25">
        <f ca="1" t="shared" si="51"/>
        <v>128.55</v>
      </c>
      <c r="AY20" s="25">
        <f ca="1" t="shared" si="51"/>
        <v>123.57</v>
      </c>
      <c r="AZ20" s="25">
        <f ca="1" t="shared" si="51"/>
        <v>129.2</v>
      </c>
      <c r="BA20" s="25">
        <f ca="1" t="shared" si="51"/>
        <v>109.11</v>
      </c>
      <c r="BB20" s="25">
        <f ca="1" t="shared" si="51"/>
        <v>118.19</v>
      </c>
      <c r="BC20" s="25">
        <f ca="1" t="shared" si="51"/>
        <v>122.59</v>
      </c>
      <c r="BD20" s="25">
        <f ca="1" t="shared" si="51"/>
        <v>147.33</v>
      </c>
      <c r="BE20" s="25">
        <f ca="1" t="shared" si="51"/>
        <v>121.74</v>
      </c>
      <c r="BF20" s="25">
        <f ca="1" t="shared" si="51"/>
        <v>114.37</v>
      </c>
      <c r="BG20" s="25">
        <f ca="1" t="shared" si="51"/>
        <v>121.86</v>
      </c>
      <c r="BH20" s="25">
        <f ca="1" t="shared" si="51"/>
        <v>121.57</v>
      </c>
      <c r="BI20" s="25">
        <f ca="1" t="shared" si="51"/>
        <v>142.56</v>
      </c>
      <c r="BJ20" s="25">
        <f ca="1" t="shared" si="51"/>
        <v>132.67</v>
      </c>
      <c r="BK20" s="25">
        <f ca="1" t="shared" si="51"/>
        <v>134.31</v>
      </c>
      <c r="BL20" s="25">
        <f ca="1" t="shared" si="51"/>
        <v>129.61</v>
      </c>
      <c r="BM20" s="25">
        <f ca="1" t="shared" si="51"/>
        <v>149.55</v>
      </c>
      <c r="BN20" s="25">
        <f ca="1" t="shared" si="51"/>
        <v>138.13</v>
      </c>
      <c r="BO20" s="25">
        <f ca="1" t="shared" si="51"/>
        <v>125.98</v>
      </c>
      <c r="BP20" s="25">
        <f ca="1" t="shared" si="51"/>
        <v>125.37</v>
      </c>
      <c r="BQ20" s="25">
        <f ca="1" t="shared" si="51"/>
        <v>160.12</v>
      </c>
      <c r="BR20" s="25">
        <f ca="1" t="shared" si="51"/>
        <v>117.98</v>
      </c>
      <c r="BS20" s="25">
        <f ca="1" t="shared" si="51"/>
        <v>150.31</v>
      </c>
      <c r="BT20" s="25">
        <f ca="1" t="shared" si="51"/>
        <v>124.8</v>
      </c>
      <c r="BU20" s="25">
        <f ca="1" t="shared" si="51"/>
        <v>120.34</v>
      </c>
      <c r="BV20" s="25">
        <f ca="1" t="shared" si="51"/>
        <v>138.53</v>
      </c>
      <c r="BW20" s="25">
        <f ca="1" t="shared" si="51"/>
        <v>102.32</v>
      </c>
      <c r="BX20" s="25">
        <f aca="true" ca="1" t="shared" si="52" ref="BX20:DG20">IF($J17&gt;0,INT(((RAND()+RAND()+RAND()+RAND()+RAND()+RAND()+RAND()+RAND()+RAND()+RAND()+RAND()-5.5)*s_3+m_3)*100)/100,"")</f>
        <v>158.34</v>
      </c>
      <c r="BY20" s="25">
        <f ca="1" t="shared" si="52"/>
        <v>117.07</v>
      </c>
      <c r="BZ20" s="25">
        <f ca="1" t="shared" si="52"/>
        <v>120.87</v>
      </c>
      <c r="CA20" s="25">
        <f ca="1" t="shared" si="52"/>
        <v>121.37</v>
      </c>
      <c r="CB20" s="25">
        <f ca="1" t="shared" si="52"/>
        <v>100.93</v>
      </c>
      <c r="CC20" s="25">
        <f ca="1" t="shared" si="52"/>
        <v>141.92</v>
      </c>
      <c r="CD20" s="25">
        <f ca="1" t="shared" si="52"/>
        <v>136.99</v>
      </c>
      <c r="CE20" s="25">
        <f ca="1" t="shared" si="52"/>
        <v>126.83</v>
      </c>
      <c r="CF20" s="25">
        <f ca="1" t="shared" si="52"/>
        <v>154.94</v>
      </c>
      <c r="CG20" s="25">
        <f ca="1" t="shared" si="52"/>
        <v>136.96</v>
      </c>
      <c r="CH20" s="25">
        <f ca="1" t="shared" si="52"/>
        <v>146.81</v>
      </c>
      <c r="CI20" s="25">
        <f ca="1" t="shared" si="52"/>
        <v>147.19</v>
      </c>
      <c r="CJ20" s="25">
        <f ca="1" t="shared" si="52"/>
        <v>106.5</v>
      </c>
      <c r="CK20" s="25">
        <f ca="1" t="shared" si="52"/>
        <v>117.29</v>
      </c>
      <c r="CL20" s="25">
        <f ca="1" t="shared" si="52"/>
        <v>118.49</v>
      </c>
      <c r="CM20" s="25">
        <f ca="1" t="shared" si="52"/>
        <v>134.39</v>
      </c>
      <c r="CN20" s="25">
        <f ca="1" t="shared" si="52"/>
        <v>118.97</v>
      </c>
      <c r="CO20" s="25">
        <f ca="1" t="shared" si="52"/>
        <v>118.21</v>
      </c>
      <c r="CP20" s="25">
        <f ca="1" t="shared" si="52"/>
        <v>140.68</v>
      </c>
      <c r="CQ20" s="25">
        <f ca="1" t="shared" si="52"/>
        <v>138.62</v>
      </c>
      <c r="CR20" s="25">
        <f ca="1" t="shared" si="52"/>
        <v>120.49</v>
      </c>
      <c r="CS20" s="25">
        <f ca="1" t="shared" si="52"/>
        <v>103.7</v>
      </c>
      <c r="CT20" s="25">
        <f ca="1" t="shared" si="52"/>
        <v>117.69</v>
      </c>
      <c r="CU20" s="25">
        <f ca="1" t="shared" si="52"/>
        <v>146.18</v>
      </c>
      <c r="CV20" s="25">
        <f ca="1" t="shared" si="52"/>
        <v>129.28</v>
      </c>
      <c r="CW20" s="25">
        <f ca="1" t="shared" si="52"/>
        <v>140.03</v>
      </c>
      <c r="CX20" s="25">
        <f ca="1" t="shared" si="52"/>
        <v>116.22</v>
      </c>
      <c r="CY20" s="25">
        <f ca="1" t="shared" si="52"/>
        <v>153.57</v>
      </c>
      <c r="CZ20" s="25">
        <f ca="1" t="shared" si="52"/>
        <v>135.81</v>
      </c>
      <c r="DA20" s="25">
        <f ca="1" t="shared" si="52"/>
        <v>130.61</v>
      </c>
      <c r="DB20" s="25">
        <f ca="1" t="shared" si="52"/>
        <v>142.87</v>
      </c>
      <c r="DC20" s="25">
        <f ca="1" t="shared" si="52"/>
        <v>132.23</v>
      </c>
      <c r="DD20" s="25">
        <f ca="1" t="shared" si="52"/>
        <v>122.74</v>
      </c>
      <c r="DE20" s="25">
        <f ca="1" t="shared" si="52"/>
        <v>132.24</v>
      </c>
      <c r="DF20" s="25">
        <f ca="1" t="shared" si="52"/>
        <v>158.29</v>
      </c>
      <c r="DG20" s="25">
        <f ca="1" t="shared" si="52"/>
        <v>145.96</v>
      </c>
    </row>
    <row r="21" spans="2:111" ht="36" customHeight="1">
      <c r="B21" s="31" t="s">
        <v>40</v>
      </c>
      <c r="C21" s="32">
        <v>15</v>
      </c>
      <c r="D21" s="32">
        <v>15</v>
      </c>
      <c r="E21" s="38">
        <f>1-E20</f>
        <v>0.050000000000000044</v>
      </c>
      <c r="F21" s="34" t="str">
        <f>IF(mm_3=m_3,"a","1-b")</f>
        <v>1-b</v>
      </c>
      <c r="G21" s="39" t="s">
        <v>41</v>
      </c>
      <c r="H21" s="36">
        <f>SUM(L3:DG3)/100</f>
        <v>0.91</v>
      </c>
      <c r="I21" s="37"/>
      <c r="J21" s="21">
        <f t="shared" si="4"/>
        <v>0</v>
      </c>
      <c r="K21" s="22">
        <f ca="1" t="shared" si="0"/>
      </c>
      <c r="L21" s="25">
        <f aca="true" ca="1" t="shared" si="53" ref="L21:AQ21">IF($J18&gt;0,INT(((RAND()+RAND()+RAND()+RAND()+RAND()+RAND()+RAND()+RAND()+RAND()+RAND()+RAND()-5.5)*s_3+m_3)*100)/100,"")</f>
        <v>124.13</v>
      </c>
      <c r="M21" s="25">
        <f ca="1" t="shared" si="53"/>
        <v>119.57</v>
      </c>
      <c r="N21" s="25">
        <f ca="1" t="shared" si="53"/>
        <v>174.97</v>
      </c>
      <c r="O21" s="25">
        <f ca="1" t="shared" si="53"/>
        <v>136.21</v>
      </c>
      <c r="P21" s="25">
        <f ca="1" t="shared" si="53"/>
        <v>153.27</v>
      </c>
      <c r="Q21" s="25">
        <f ca="1" t="shared" si="53"/>
        <v>130.93</v>
      </c>
      <c r="R21" s="25">
        <f ca="1" t="shared" si="53"/>
        <v>134.14</v>
      </c>
      <c r="S21" s="25">
        <f ca="1" t="shared" si="53"/>
        <v>114.03</v>
      </c>
      <c r="T21" s="25">
        <f ca="1" t="shared" si="53"/>
        <v>141.32</v>
      </c>
      <c r="U21" s="25">
        <f ca="1" t="shared" si="53"/>
        <v>125.7</v>
      </c>
      <c r="V21" s="25">
        <f ca="1" t="shared" si="53"/>
        <v>125.15</v>
      </c>
      <c r="W21" s="25">
        <f ca="1" t="shared" si="53"/>
        <v>144.02</v>
      </c>
      <c r="X21" s="25">
        <f ca="1" t="shared" si="53"/>
        <v>123.51</v>
      </c>
      <c r="Y21" s="25">
        <f ca="1" t="shared" si="53"/>
        <v>120.89</v>
      </c>
      <c r="Z21" s="25">
        <f ca="1" t="shared" si="53"/>
        <v>141.92</v>
      </c>
      <c r="AA21" s="25">
        <f ca="1" t="shared" si="53"/>
        <v>133.36</v>
      </c>
      <c r="AB21" s="25">
        <f ca="1" t="shared" si="53"/>
        <v>154.43</v>
      </c>
      <c r="AC21" s="25">
        <f ca="1" t="shared" si="53"/>
        <v>138.13</v>
      </c>
      <c r="AD21" s="25">
        <f ca="1" t="shared" si="53"/>
        <v>156.01</v>
      </c>
      <c r="AE21" s="25">
        <f ca="1" t="shared" si="53"/>
        <v>151.74</v>
      </c>
      <c r="AF21" s="25">
        <f ca="1" t="shared" si="53"/>
        <v>120.36</v>
      </c>
      <c r="AG21" s="25">
        <f ca="1" t="shared" si="53"/>
        <v>148.92</v>
      </c>
      <c r="AH21" s="25">
        <f ca="1" t="shared" si="53"/>
        <v>117.05</v>
      </c>
      <c r="AI21" s="25">
        <f ca="1" t="shared" si="53"/>
        <v>125.31</v>
      </c>
      <c r="AJ21" s="25">
        <f ca="1" t="shared" si="53"/>
        <v>128</v>
      </c>
      <c r="AK21" s="25">
        <f ca="1" t="shared" si="53"/>
        <v>166.11</v>
      </c>
      <c r="AL21" s="25">
        <f ca="1" t="shared" si="53"/>
        <v>136.72</v>
      </c>
      <c r="AM21" s="25">
        <f ca="1" t="shared" si="53"/>
        <v>126.09</v>
      </c>
      <c r="AN21" s="25">
        <f ca="1" t="shared" si="53"/>
        <v>122.72</v>
      </c>
      <c r="AO21" s="25">
        <f ca="1" t="shared" si="53"/>
        <v>152.52</v>
      </c>
      <c r="AP21" s="25">
        <f ca="1" t="shared" si="53"/>
        <v>145.07</v>
      </c>
      <c r="AQ21" s="25">
        <f ca="1" t="shared" si="53"/>
        <v>165.54</v>
      </c>
      <c r="AR21" s="25">
        <f aca="true" ca="1" t="shared" si="54" ref="AR21:BW21">IF($J18&gt;0,INT(((RAND()+RAND()+RAND()+RAND()+RAND()+RAND()+RAND()+RAND()+RAND()+RAND()+RAND()-5.5)*s_3+m_3)*100)/100,"")</f>
        <v>134.1</v>
      </c>
      <c r="AS21" s="25">
        <f ca="1" t="shared" si="54"/>
        <v>151.54</v>
      </c>
      <c r="AT21" s="25">
        <f ca="1" t="shared" si="54"/>
        <v>148.81</v>
      </c>
      <c r="AU21" s="25">
        <f ca="1" t="shared" si="54"/>
        <v>128.49</v>
      </c>
      <c r="AV21" s="25">
        <f ca="1" t="shared" si="54"/>
        <v>105.9</v>
      </c>
      <c r="AW21" s="25">
        <f ca="1" t="shared" si="54"/>
        <v>140.79</v>
      </c>
      <c r="AX21" s="25">
        <f ca="1" t="shared" si="54"/>
        <v>121.7</v>
      </c>
      <c r="AY21" s="25">
        <f ca="1" t="shared" si="54"/>
        <v>125.6</v>
      </c>
      <c r="AZ21" s="25">
        <f ca="1" t="shared" si="54"/>
        <v>135.69</v>
      </c>
      <c r="BA21" s="25">
        <f ca="1" t="shared" si="54"/>
        <v>135.09</v>
      </c>
      <c r="BB21" s="25">
        <f ca="1" t="shared" si="54"/>
        <v>120.07</v>
      </c>
      <c r="BC21" s="25">
        <f ca="1" t="shared" si="54"/>
        <v>106.87</v>
      </c>
      <c r="BD21" s="25">
        <f ca="1" t="shared" si="54"/>
        <v>151.78</v>
      </c>
      <c r="BE21" s="25">
        <f ca="1" t="shared" si="54"/>
        <v>140.95</v>
      </c>
      <c r="BF21" s="25">
        <f ca="1" t="shared" si="54"/>
        <v>147.61</v>
      </c>
      <c r="BG21" s="25">
        <f ca="1" t="shared" si="54"/>
        <v>130.73</v>
      </c>
      <c r="BH21" s="25">
        <f ca="1" t="shared" si="54"/>
        <v>140.98</v>
      </c>
      <c r="BI21" s="25">
        <f ca="1" t="shared" si="54"/>
        <v>129.39</v>
      </c>
      <c r="BJ21" s="25">
        <f ca="1" t="shared" si="54"/>
        <v>133.42</v>
      </c>
      <c r="BK21" s="25">
        <f ca="1" t="shared" si="54"/>
        <v>143.9</v>
      </c>
      <c r="BL21" s="25">
        <f ca="1" t="shared" si="54"/>
        <v>115.36</v>
      </c>
      <c r="BM21" s="25">
        <f ca="1" t="shared" si="54"/>
        <v>145.08</v>
      </c>
      <c r="BN21" s="25">
        <f ca="1" t="shared" si="54"/>
        <v>134.58</v>
      </c>
      <c r="BO21" s="25">
        <f ca="1" t="shared" si="54"/>
        <v>119.94</v>
      </c>
      <c r="BP21" s="25">
        <f ca="1" t="shared" si="54"/>
        <v>121.22</v>
      </c>
      <c r="BQ21" s="25">
        <f ca="1" t="shared" si="54"/>
        <v>126.88</v>
      </c>
      <c r="BR21" s="25">
        <f ca="1" t="shared" si="54"/>
        <v>124.46</v>
      </c>
      <c r="BS21" s="25">
        <f ca="1" t="shared" si="54"/>
        <v>129.05</v>
      </c>
      <c r="BT21" s="25">
        <f ca="1" t="shared" si="54"/>
        <v>152.45</v>
      </c>
      <c r="BU21" s="25">
        <f ca="1" t="shared" si="54"/>
        <v>149.48</v>
      </c>
      <c r="BV21" s="25">
        <f ca="1" t="shared" si="54"/>
        <v>145.1</v>
      </c>
      <c r="BW21" s="25">
        <f ca="1" t="shared" si="54"/>
        <v>139.1</v>
      </c>
      <c r="BX21" s="25">
        <f aca="true" ca="1" t="shared" si="55" ref="BX21:DG21">IF($J18&gt;0,INT(((RAND()+RAND()+RAND()+RAND()+RAND()+RAND()+RAND()+RAND()+RAND()+RAND()+RAND()-5.5)*s_3+m_3)*100)/100,"")</f>
        <v>137.1</v>
      </c>
      <c r="BY21" s="25">
        <f ca="1" t="shared" si="55"/>
        <v>133.1</v>
      </c>
      <c r="BZ21" s="25">
        <f ca="1" t="shared" si="55"/>
        <v>127.7</v>
      </c>
      <c r="CA21" s="25">
        <f ca="1" t="shared" si="55"/>
        <v>119.53</v>
      </c>
      <c r="CB21" s="25">
        <f ca="1" t="shared" si="55"/>
        <v>153.86</v>
      </c>
      <c r="CC21" s="25">
        <f ca="1" t="shared" si="55"/>
        <v>107.54</v>
      </c>
      <c r="CD21" s="25">
        <f ca="1" t="shared" si="55"/>
        <v>140.49</v>
      </c>
      <c r="CE21" s="25">
        <f ca="1" t="shared" si="55"/>
        <v>123.12</v>
      </c>
      <c r="CF21" s="25">
        <f ca="1" t="shared" si="55"/>
        <v>136.13</v>
      </c>
      <c r="CG21" s="25">
        <f ca="1" t="shared" si="55"/>
        <v>113.41</v>
      </c>
      <c r="CH21" s="25">
        <f ca="1" t="shared" si="55"/>
        <v>118.18</v>
      </c>
      <c r="CI21" s="25">
        <f ca="1" t="shared" si="55"/>
        <v>141.15</v>
      </c>
      <c r="CJ21" s="25">
        <f ca="1" t="shared" si="55"/>
        <v>105.22</v>
      </c>
      <c r="CK21" s="25">
        <f ca="1" t="shared" si="55"/>
        <v>129.69</v>
      </c>
      <c r="CL21" s="25">
        <f ca="1" t="shared" si="55"/>
        <v>142.34</v>
      </c>
      <c r="CM21" s="25">
        <f ca="1" t="shared" si="55"/>
        <v>118.28</v>
      </c>
      <c r="CN21" s="25">
        <f ca="1" t="shared" si="55"/>
        <v>111.64</v>
      </c>
      <c r="CO21" s="25">
        <f ca="1" t="shared" si="55"/>
        <v>142.34</v>
      </c>
      <c r="CP21" s="25">
        <f ca="1" t="shared" si="55"/>
        <v>120.31</v>
      </c>
      <c r="CQ21" s="25">
        <f ca="1" t="shared" si="55"/>
        <v>110.53</v>
      </c>
      <c r="CR21" s="25">
        <f ca="1" t="shared" si="55"/>
        <v>136.78</v>
      </c>
      <c r="CS21" s="25">
        <f ca="1" t="shared" si="55"/>
        <v>107.15</v>
      </c>
      <c r="CT21" s="25">
        <f ca="1" t="shared" si="55"/>
        <v>137.12</v>
      </c>
      <c r="CU21" s="25">
        <f ca="1" t="shared" si="55"/>
        <v>124.3</v>
      </c>
      <c r="CV21" s="25">
        <f ca="1" t="shared" si="55"/>
        <v>132.8</v>
      </c>
      <c r="CW21" s="25">
        <f ca="1" t="shared" si="55"/>
        <v>112.02</v>
      </c>
      <c r="CX21" s="25">
        <f ca="1" t="shared" si="55"/>
        <v>136.19</v>
      </c>
      <c r="CY21" s="25">
        <f ca="1" t="shared" si="55"/>
        <v>124.02</v>
      </c>
      <c r="CZ21" s="25">
        <f ca="1" t="shared" si="55"/>
        <v>128.51</v>
      </c>
      <c r="DA21" s="25">
        <f ca="1" t="shared" si="55"/>
        <v>148.49</v>
      </c>
      <c r="DB21" s="25">
        <f ca="1" t="shared" si="55"/>
        <v>131.72</v>
      </c>
      <c r="DC21" s="25">
        <f ca="1" t="shared" si="55"/>
        <v>112.59</v>
      </c>
      <c r="DD21" s="25">
        <f ca="1" t="shared" si="55"/>
        <v>139.27</v>
      </c>
      <c r="DE21" s="25">
        <f ca="1" t="shared" si="55"/>
        <v>146.37</v>
      </c>
      <c r="DF21" s="25">
        <f ca="1" t="shared" si="55"/>
        <v>125.74</v>
      </c>
      <c r="DG21" s="25">
        <f ca="1" t="shared" si="55"/>
        <v>144.32</v>
      </c>
    </row>
    <row r="22" spans="3:111" ht="30.75" customHeight="1">
      <c r="C22" s="19"/>
      <c r="I22" s="37"/>
      <c r="J22" s="21">
        <f t="shared" si="4"/>
        <v>0</v>
      </c>
      <c r="K22" s="40">
        <f ca="1" t="shared" si="0"/>
      </c>
      <c r="L22" s="25">
        <f aca="true" ca="1" t="shared" si="56" ref="L22:AQ22">IF($J19&gt;0,INT(((RAND()+RAND()+RAND()+RAND()+RAND()+RAND()+RAND()+RAND()+RAND()+RAND()+RAND()-5.5)*s_3+m_3)*100)/100,"")</f>
      </c>
      <c r="M22" s="25">
        <f ca="1" t="shared" si="56"/>
      </c>
      <c r="N22" s="25">
        <f ca="1" t="shared" si="56"/>
      </c>
      <c r="O22" s="25">
        <f ca="1" t="shared" si="56"/>
      </c>
      <c r="P22" s="25">
        <f ca="1" t="shared" si="56"/>
      </c>
      <c r="Q22" s="25">
        <f ca="1" t="shared" si="56"/>
      </c>
      <c r="R22" s="25">
        <f ca="1" t="shared" si="56"/>
      </c>
      <c r="S22" s="25">
        <f ca="1" t="shared" si="56"/>
      </c>
      <c r="T22" s="25">
        <f ca="1" t="shared" si="56"/>
      </c>
      <c r="U22" s="25">
        <f ca="1" t="shared" si="56"/>
      </c>
      <c r="V22" s="25">
        <f ca="1" t="shared" si="56"/>
      </c>
      <c r="W22" s="25">
        <f ca="1" t="shared" si="56"/>
      </c>
      <c r="X22" s="25">
        <f ca="1" t="shared" si="56"/>
      </c>
      <c r="Y22" s="25">
        <f ca="1" t="shared" si="56"/>
      </c>
      <c r="Z22" s="25">
        <f ca="1" t="shared" si="56"/>
      </c>
      <c r="AA22" s="25">
        <f ca="1" t="shared" si="56"/>
      </c>
      <c r="AB22" s="25">
        <f ca="1" t="shared" si="56"/>
      </c>
      <c r="AC22" s="25">
        <f ca="1" t="shared" si="56"/>
      </c>
      <c r="AD22" s="25">
        <f ca="1" t="shared" si="56"/>
      </c>
      <c r="AE22" s="25">
        <f ca="1" t="shared" si="56"/>
      </c>
      <c r="AF22" s="25">
        <f ca="1" t="shared" si="56"/>
      </c>
      <c r="AG22" s="25">
        <f ca="1" t="shared" si="56"/>
      </c>
      <c r="AH22" s="25">
        <f ca="1" t="shared" si="56"/>
      </c>
      <c r="AI22" s="25">
        <f ca="1" t="shared" si="56"/>
      </c>
      <c r="AJ22" s="25">
        <f ca="1" t="shared" si="56"/>
      </c>
      <c r="AK22" s="25">
        <f ca="1" t="shared" si="56"/>
      </c>
      <c r="AL22" s="25">
        <f ca="1" t="shared" si="56"/>
      </c>
      <c r="AM22" s="25">
        <f ca="1" t="shared" si="56"/>
      </c>
      <c r="AN22" s="25">
        <f ca="1" t="shared" si="56"/>
      </c>
      <c r="AO22" s="25">
        <f ca="1" t="shared" si="56"/>
      </c>
      <c r="AP22" s="25">
        <f ca="1" t="shared" si="56"/>
      </c>
      <c r="AQ22" s="25">
        <f ca="1" t="shared" si="56"/>
      </c>
      <c r="AR22" s="25">
        <f aca="true" ca="1" t="shared" si="57" ref="AR22:BW22">IF($J19&gt;0,INT(((RAND()+RAND()+RAND()+RAND()+RAND()+RAND()+RAND()+RAND()+RAND()+RAND()+RAND()-5.5)*s_3+m_3)*100)/100,"")</f>
      </c>
      <c r="AS22" s="25">
        <f ca="1" t="shared" si="57"/>
      </c>
      <c r="AT22" s="25">
        <f ca="1" t="shared" si="57"/>
      </c>
      <c r="AU22" s="25">
        <f ca="1" t="shared" si="57"/>
      </c>
      <c r="AV22" s="25">
        <f ca="1" t="shared" si="57"/>
      </c>
      <c r="AW22" s="25">
        <f ca="1" t="shared" si="57"/>
      </c>
      <c r="AX22" s="25">
        <f ca="1" t="shared" si="57"/>
      </c>
      <c r="AY22" s="25">
        <f ca="1" t="shared" si="57"/>
      </c>
      <c r="AZ22" s="25">
        <f ca="1" t="shared" si="57"/>
      </c>
      <c r="BA22" s="25">
        <f ca="1" t="shared" si="57"/>
      </c>
      <c r="BB22" s="25">
        <f ca="1" t="shared" si="57"/>
      </c>
      <c r="BC22" s="25">
        <f ca="1" t="shared" si="57"/>
      </c>
      <c r="BD22" s="25">
        <f ca="1" t="shared" si="57"/>
      </c>
      <c r="BE22" s="25">
        <f ca="1" t="shared" si="57"/>
      </c>
      <c r="BF22" s="25">
        <f ca="1" t="shared" si="57"/>
      </c>
      <c r="BG22" s="25">
        <f ca="1" t="shared" si="57"/>
      </c>
      <c r="BH22" s="25">
        <f ca="1" t="shared" si="57"/>
      </c>
      <c r="BI22" s="25">
        <f ca="1" t="shared" si="57"/>
      </c>
      <c r="BJ22" s="25">
        <f ca="1" t="shared" si="57"/>
      </c>
      <c r="BK22" s="25">
        <f ca="1" t="shared" si="57"/>
      </c>
      <c r="BL22" s="25">
        <f ca="1" t="shared" si="57"/>
      </c>
      <c r="BM22" s="25">
        <f ca="1" t="shared" si="57"/>
      </c>
      <c r="BN22" s="25">
        <f ca="1" t="shared" si="57"/>
      </c>
      <c r="BO22" s="25">
        <f ca="1" t="shared" si="57"/>
      </c>
      <c r="BP22" s="25">
        <f ca="1" t="shared" si="57"/>
      </c>
      <c r="BQ22" s="25">
        <f ca="1" t="shared" si="57"/>
      </c>
      <c r="BR22" s="25">
        <f ca="1" t="shared" si="57"/>
      </c>
      <c r="BS22" s="25">
        <f ca="1" t="shared" si="57"/>
      </c>
      <c r="BT22" s="25">
        <f ca="1" t="shared" si="57"/>
      </c>
      <c r="BU22" s="25">
        <f ca="1" t="shared" si="57"/>
      </c>
      <c r="BV22" s="25">
        <f ca="1" t="shared" si="57"/>
      </c>
      <c r="BW22" s="25">
        <f ca="1" t="shared" si="57"/>
      </c>
      <c r="BX22" s="25">
        <f aca="true" ca="1" t="shared" si="58" ref="BX22:DG22">IF($J19&gt;0,INT(((RAND()+RAND()+RAND()+RAND()+RAND()+RAND()+RAND()+RAND()+RAND()+RAND()+RAND()-5.5)*s_3+m_3)*100)/100,"")</f>
      </c>
      <c r="BY22" s="25">
        <f ca="1" t="shared" si="58"/>
      </c>
      <c r="BZ22" s="25">
        <f ca="1" t="shared" si="58"/>
      </c>
      <c r="CA22" s="25">
        <f ca="1" t="shared" si="58"/>
      </c>
      <c r="CB22" s="25">
        <f ca="1" t="shared" si="58"/>
      </c>
      <c r="CC22" s="25">
        <f ca="1" t="shared" si="58"/>
      </c>
      <c r="CD22" s="25">
        <f ca="1" t="shared" si="58"/>
      </c>
      <c r="CE22" s="25">
        <f ca="1" t="shared" si="58"/>
      </c>
      <c r="CF22" s="25">
        <f ca="1" t="shared" si="58"/>
      </c>
      <c r="CG22" s="25">
        <f ca="1" t="shared" si="58"/>
      </c>
      <c r="CH22" s="25">
        <f ca="1" t="shared" si="58"/>
      </c>
      <c r="CI22" s="25">
        <f ca="1" t="shared" si="58"/>
      </c>
      <c r="CJ22" s="25">
        <f ca="1" t="shared" si="58"/>
      </c>
      <c r="CK22" s="25">
        <f ca="1" t="shared" si="58"/>
      </c>
      <c r="CL22" s="25">
        <f ca="1" t="shared" si="58"/>
      </c>
      <c r="CM22" s="25">
        <f ca="1" t="shared" si="58"/>
      </c>
      <c r="CN22" s="25">
        <f ca="1" t="shared" si="58"/>
      </c>
      <c r="CO22" s="25">
        <f ca="1" t="shared" si="58"/>
      </c>
      <c r="CP22" s="25">
        <f ca="1" t="shared" si="58"/>
      </c>
      <c r="CQ22" s="25">
        <f ca="1" t="shared" si="58"/>
      </c>
      <c r="CR22" s="25">
        <f ca="1" t="shared" si="58"/>
      </c>
      <c r="CS22" s="25">
        <f ca="1" t="shared" si="58"/>
      </c>
      <c r="CT22" s="25">
        <f ca="1" t="shared" si="58"/>
      </c>
      <c r="CU22" s="25">
        <f ca="1" t="shared" si="58"/>
      </c>
      <c r="CV22" s="25">
        <f ca="1" t="shared" si="58"/>
      </c>
      <c r="CW22" s="25">
        <f ca="1" t="shared" si="58"/>
      </c>
      <c r="CX22" s="25">
        <f ca="1" t="shared" si="58"/>
      </c>
      <c r="CY22" s="25">
        <f ca="1" t="shared" si="58"/>
      </c>
      <c r="CZ22" s="25">
        <f ca="1" t="shared" si="58"/>
      </c>
      <c r="DA22" s="25">
        <f ca="1" t="shared" si="58"/>
      </c>
      <c r="DB22" s="25">
        <f ca="1" t="shared" si="58"/>
      </c>
      <c r="DC22" s="25">
        <f ca="1" t="shared" si="58"/>
      </c>
      <c r="DD22" s="25">
        <f ca="1" t="shared" si="58"/>
      </c>
      <c r="DE22" s="25">
        <f ca="1" t="shared" si="58"/>
      </c>
      <c r="DF22" s="25">
        <f ca="1" t="shared" si="58"/>
      </c>
      <c r="DG22" s="25">
        <f ca="1" t="shared" si="58"/>
      </c>
    </row>
    <row r="23" spans="1:116" s="37" customFormat="1" ht="30.75" customHeight="1">
      <c r="A23" s="41" t="s">
        <v>42</v>
      </c>
      <c r="C23" s="27" t="s">
        <v>4</v>
      </c>
      <c r="D23" s="42">
        <v>16</v>
      </c>
      <c r="J23" s="27" t="s">
        <v>43</v>
      </c>
      <c r="K23" s="43">
        <f>AVERAGE(K3:K22)</f>
        <v>133.24875</v>
      </c>
      <c r="L23" s="25">
        <f aca="true" ca="1" t="shared" si="59" ref="L23:AQ23">IF($J20&gt;0,INT(((RAND()+RAND()+RAND()+RAND()+RAND()+RAND()+RAND()+RAND()+RAND()+RAND()+RAND()-5.5)*s_3+m_3)*100)/100,"")</f>
      </c>
      <c r="M23" s="25">
        <f ca="1" t="shared" si="59"/>
      </c>
      <c r="N23" s="25">
        <f ca="1" t="shared" si="59"/>
      </c>
      <c r="O23" s="25">
        <f ca="1" t="shared" si="59"/>
      </c>
      <c r="P23" s="25">
        <f ca="1" t="shared" si="59"/>
      </c>
      <c r="Q23" s="25">
        <f ca="1" t="shared" si="59"/>
      </c>
      <c r="R23" s="25">
        <f ca="1" t="shared" si="59"/>
      </c>
      <c r="S23" s="25">
        <f ca="1" t="shared" si="59"/>
      </c>
      <c r="T23" s="25">
        <f ca="1" t="shared" si="59"/>
      </c>
      <c r="U23" s="25">
        <f ca="1" t="shared" si="59"/>
      </c>
      <c r="V23" s="25">
        <f ca="1" t="shared" si="59"/>
      </c>
      <c r="W23" s="25">
        <f ca="1" t="shared" si="59"/>
      </c>
      <c r="X23" s="25">
        <f ca="1" t="shared" si="59"/>
      </c>
      <c r="Y23" s="25">
        <f ca="1" t="shared" si="59"/>
      </c>
      <c r="Z23" s="25">
        <f ca="1" t="shared" si="59"/>
      </c>
      <c r="AA23" s="25">
        <f ca="1" t="shared" si="59"/>
      </c>
      <c r="AB23" s="25">
        <f ca="1" t="shared" si="59"/>
      </c>
      <c r="AC23" s="25">
        <f ca="1" t="shared" si="59"/>
      </c>
      <c r="AD23" s="25">
        <f ca="1" t="shared" si="59"/>
      </c>
      <c r="AE23" s="25">
        <f ca="1" t="shared" si="59"/>
      </c>
      <c r="AF23" s="25">
        <f ca="1" t="shared" si="59"/>
      </c>
      <c r="AG23" s="25">
        <f ca="1" t="shared" si="59"/>
      </c>
      <c r="AH23" s="25">
        <f ca="1" t="shared" si="59"/>
      </c>
      <c r="AI23" s="25">
        <f ca="1" t="shared" si="59"/>
      </c>
      <c r="AJ23" s="25">
        <f ca="1" t="shared" si="59"/>
      </c>
      <c r="AK23" s="25">
        <f ca="1" t="shared" si="59"/>
      </c>
      <c r="AL23" s="25">
        <f ca="1" t="shared" si="59"/>
      </c>
      <c r="AM23" s="25">
        <f ca="1" t="shared" si="59"/>
      </c>
      <c r="AN23" s="25">
        <f ca="1" t="shared" si="59"/>
      </c>
      <c r="AO23" s="25">
        <f ca="1" t="shared" si="59"/>
      </c>
      <c r="AP23" s="25">
        <f ca="1" t="shared" si="59"/>
      </c>
      <c r="AQ23" s="25">
        <f ca="1" t="shared" si="59"/>
      </c>
      <c r="AR23" s="25">
        <f aca="true" ca="1" t="shared" si="60" ref="AR23:BW23">IF($J20&gt;0,INT(((RAND()+RAND()+RAND()+RAND()+RAND()+RAND()+RAND()+RAND()+RAND()+RAND()+RAND()-5.5)*s_3+m_3)*100)/100,"")</f>
      </c>
      <c r="AS23" s="25">
        <f ca="1" t="shared" si="60"/>
      </c>
      <c r="AT23" s="25">
        <f ca="1" t="shared" si="60"/>
      </c>
      <c r="AU23" s="25">
        <f ca="1" t="shared" si="60"/>
      </c>
      <c r="AV23" s="25">
        <f ca="1" t="shared" si="60"/>
      </c>
      <c r="AW23" s="25">
        <f ca="1" t="shared" si="60"/>
      </c>
      <c r="AX23" s="25">
        <f ca="1" t="shared" si="60"/>
      </c>
      <c r="AY23" s="25">
        <f ca="1" t="shared" si="60"/>
      </c>
      <c r="AZ23" s="25">
        <f ca="1" t="shared" si="60"/>
      </c>
      <c r="BA23" s="25">
        <f ca="1" t="shared" si="60"/>
      </c>
      <c r="BB23" s="25">
        <f ca="1" t="shared" si="60"/>
      </c>
      <c r="BC23" s="25">
        <f ca="1" t="shared" si="60"/>
      </c>
      <c r="BD23" s="25">
        <f ca="1" t="shared" si="60"/>
      </c>
      <c r="BE23" s="25">
        <f ca="1" t="shared" si="60"/>
      </c>
      <c r="BF23" s="25">
        <f ca="1" t="shared" si="60"/>
      </c>
      <c r="BG23" s="25">
        <f ca="1" t="shared" si="60"/>
      </c>
      <c r="BH23" s="25">
        <f ca="1" t="shared" si="60"/>
      </c>
      <c r="BI23" s="25">
        <f ca="1" t="shared" si="60"/>
      </c>
      <c r="BJ23" s="25">
        <f ca="1" t="shared" si="60"/>
      </c>
      <c r="BK23" s="25">
        <f ca="1" t="shared" si="60"/>
      </c>
      <c r="BL23" s="25">
        <f ca="1" t="shared" si="60"/>
      </c>
      <c r="BM23" s="25">
        <f ca="1" t="shared" si="60"/>
      </c>
      <c r="BN23" s="25">
        <f ca="1" t="shared" si="60"/>
      </c>
      <c r="BO23" s="25">
        <f ca="1" t="shared" si="60"/>
      </c>
      <c r="BP23" s="25">
        <f ca="1" t="shared" si="60"/>
      </c>
      <c r="BQ23" s="25">
        <f ca="1" t="shared" si="60"/>
      </c>
      <c r="BR23" s="25">
        <f ca="1" t="shared" si="60"/>
      </c>
      <c r="BS23" s="25">
        <f ca="1" t="shared" si="60"/>
      </c>
      <c r="BT23" s="25">
        <f ca="1" t="shared" si="60"/>
      </c>
      <c r="BU23" s="25">
        <f ca="1" t="shared" si="60"/>
      </c>
      <c r="BV23" s="25">
        <f ca="1" t="shared" si="60"/>
      </c>
      <c r="BW23" s="25">
        <f ca="1" t="shared" si="60"/>
      </c>
      <c r="BX23" s="25">
        <f aca="true" ca="1" t="shared" si="61" ref="BX23:DG23">IF($J20&gt;0,INT(((RAND()+RAND()+RAND()+RAND()+RAND()+RAND()+RAND()+RAND()+RAND()+RAND()+RAND()-5.5)*s_3+m_3)*100)/100,"")</f>
      </c>
      <c r="BY23" s="25">
        <f ca="1" t="shared" si="61"/>
      </c>
      <c r="BZ23" s="25">
        <f ca="1" t="shared" si="61"/>
      </c>
      <c r="CA23" s="25">
        <f ca="1" t="shared" si="61"/>
      </c>
      <c r="CB23" s="25">
        <f ca="1" t="shared" si="61"/>
      </c>
      <c r="CC23" s="25">
        <f ca="1" t="shared" si="61"/>
      </c>
      <c r="CD23" s="25">
        <f ca="1" t="shared" si="61"/>
      </c>
      <c r="CE23" s="25">
        <f ca="1" t="shared" si="61"/>
      </c>
      <c r="CF23" s="25">
        <f ca="1" t="shared" si="61"/>
      </c>
      <c r="CG23" s="25">
        <f ca="1" t="shared" si="61"/>
      </c>
      <c r="CH23" s="25">
        <f ca="1" t="shared" si="61"/>
      </c>
      <c r="CI23" s="25">
        <f ca="1" t="shared" si="61"/>
      </c>
      <c r="CJ23" s="25">
        <f ca="1" t="shared" si="61"/>
      </c>
      <c r="CK23" s="25">
        <f ca="1" t="shared" si="61"/>
      </c>
      <c r="CL23" s="25">
        <f ca="1" t="shared" si="61"/>
      </c>
      <c r="CM23" s="25">
        <f ca="1" t="shared" si="61"/>
      </c>
      <c r="CN23" s="25">
        <f ca="1" t="shared" si="61"/>
      </c>
      <c r="CO23" s="25">
        <f ca="1" t="shared" si="61"/>
      </c>
      <c r="CP23" s="25">
        <f ca="1" t="shared" si="61"/>
      </c>
      <c r="CQ23" s="25">
        <f ca="1" t="shared" si="61"/>
      </c>
      <c r="CR23" s="25">
        <f ca="1" t="shared" si="61"/>
      </c>
      <c r="CS23" s="25">
        <f ca="1" t="shared" si="61"/>
      </c>
      <c r="CT23" s="25">
        <f ca="1" t="shared" si="61"/>
      </c>
      <c r="CU23" s="25">
        <f ca="1" t="shared" si="61"/>
      </c>
      <c r="CV23" s="25">
        <f ca="1" t="shared" si="61"/>
      </c>
      <c r="CW23" s="25">
        <f ca="1" t="shared" si="61"/>
      </c>
      <c r="CX23" s="25">
        <f ca="1" t="shared" si="61"/>
      </c>
      <c r="CY23" s="25">
        <f ca="1" t="shared" si="61"/>
      </c>
      <c r="CZ23" s="25">
        <f ca="1" t="shared" si="61"/>
      </c>
      <c r="DA23" s="25">
        <f ca="1" t="shared" si="61"/>
      </c>
      <c r="DB23" s="25">
        <f ca="1" t="shared" si="61"/>
      </c>
      <c r="DC23" s="25">
        <f ca="1" t="shared" si="61"/>
      </c>
      <c r="DD23" s="25">
        <f ca="1" t="shared" si="61"/>
      </c>
      <c r="DE23" s="25">
        <f ca="1" t="shared" si="61"/>
      </c>
      <c r="DF23" s="25">
        <f ca="1" t="shared" si="61"/>
      </c>
      <c r="DG23" s="25">
        <f ca="1" t="shared" si="61"/>
      </c>
      <c r="DH23" s="44"/>
      <c r="DI23" s="44"/>
      <c r="DJ23" s="44"/>
      <c r="DK23" s="44"/>
      <c r="DL23" s="44"/>
    </row>
    <row r="24" spans="1:111" s="44" customFormat="1" ht="33" customHeight="1">
      <c r="A24" s="41"/>
      <c r="B24" s="37"/>
      <c r="C24" s="28" t="s">
        <v>44</v>
      </c>
      <c r="D24" s="28" t="s">
        <v>45</v>
      </c>
      <c r="E24" s="45" t="s">
        <v>46</v>
      </c>
      <c r="F24" s="37"/>
      <c r="G24" s="37"/>
      <c r="H24" s="37"/>
      <c r="I24" s="37"/>
      <c r="J24" s="27"/>
      <c r="K24" s="43"/>
      <c r="L24" s="25">
        <f aca="true" ca="1" t="shared" si="62" ref="L24:AQ24">IF($J21&gt;0,INT(((RAND()+RAND()+RAND()+RAND()+RAND()+RAND()+RAND()+RAND()+RAND()+RAND()+RAND()-5.5)*s_3+m_3)*100)/100,"")</f>
      </c>
      <c r="M24" s="25">
        <f ca="1" t="shared" si="62"/>
      </c>
      <c r="N24" s="25">
        <f ca="1" t="shared" si="62"/>
      </c>
      <c r="O24" s="25">
        <f ca="1" t="shared" si="62"/>
      </c>
      <c r="P24" s="25">
        <f ca="1" t="shared" si="62"/>
      </c>
      <c r="Q24" s="25">
        <f ca="1" t="shared" si="62"/>
      </c>
      <c r="R24" s="25">
        <f ca="1" t="shared" si="62"/>
      </c>
      <c r="S24" s="25">
        <f ca="1" t="shared" si="62"/>
      </c>
      <c r="T24" s="25">
        <f ca="1" t="shared" si="62"/>
      </c>
      <c r="U24" s="25">
        <f ca="1" t="shared" si="62"/>
      </c>
      <c r="V24" s="25">
        <f ca="1" t="shared" si="62"/>
      </c>
      <c r="W24" s="25">
        <f ca="1" t="shared" si="62"/>
      </c>
      <c r="X24" s="25">
        <f ca="1" t="shared" si="62"/>
      </c>
      <c r="Y24" s="25">
        <f ca="1" t="shared" si="62"/>
      </c>
      <c r="Z24" s="25">
        <f ca="1" t="shared" si="62"/>
      </c>
      <c r="AA24" s="25">
        <f ca="1" t="shared" si="62"/>
      </c>
      <c r="AB24" s="25">
        <f ca="1" t="shared" si="62"/>
      </c>
      <c r="AC24" s="25">
        <f ca="1" t="shared" si="62"/>
      </c>
      <c r="AD24" s="25">
        <f ca="1" t="shared" si="62"/>
      </c>
      <c r="AE24" s="25">
        <f ca="1" t="shared" si="62"/>
      </c>
      <c r="AF24" s="25">
        <f ca="1" t="shared" si="62"/>
      </c>
      <c r="AG24" s="25">
        <f ca="1" t="shared" si="62"/>
      </c>
      <c r="AH24" s="25">
        <f ca="1" t="shared" si="62"/>
      </c>
      <c r="AI24" s="25">
        <f ca="1" t="shared" si="62"/>
      </c>
      <c r="AJ24" s="25">
        <f ca="1" t="shared" si="62"/>
      </c>
      <c r="AK24" s="25">
        <f ca="1" t="shared" si="62"/>
      </c>
      <c r="AL24" s="25">
        <f ca="1" t="shared" si="62"/>
      </c>
      <c r="AM24" s="25">
        <f ca="1" t="shared" si="62"/>
      </c>
      <c r="AN24" s="25">
        <f ca="1" t="shared" si="62"/>
      </c>
      <c r="AO24" s="25">
        <f ca="1" t="shared" si="62"/>
      </c>
      <c r="AP24" s="25">
        <f ca="1" t="shared" si="62"/>
      </c>
      <c r="AQ24" s="25">
        <f ca="1" t="shared" si="62"/>
      </c>
      <c r="AR24" s="25">
        <f aca="true" ca="1" t="shared" si="63" ref="AR24:BW24">IF($J21&gt;0,INT(((RAND()+RAND()+RAND()+RAND()+RAND()+RAND()+RAND()+RAND()+RAND()+RAND()+RAND()-5.5)*s_3+m_3)*100)/100,"")</f>
      </c>
      <c r="AS24" s="25">
        <f ca="1" t="shared" si="63"/>
      </c>
      <c r="AT24" s="25">
        <f ca="1" t="shared" si="63"/>
      </c>
      <c r="AU24" s="25">
        <f ca="1" t="shared" si="63"/>
      </c>
      <c r="AV24" s="25">
        <f ca="1" t="shared" si="63"/>
      </c>
      <c r="AW24" s="25">
        <f ca="1" t="shared" si="63"/>
      </c>
      <c r="AX24" s="25">
        <f ca="1" t="shared" si="63"/>
      </c>
      <c r="AY24" s="25">
        <f ca="1" t="shared" si="63"/>
      </c>
      <c r="AZ24" s="25">
        <f ca="1" t="shared" si="63"/>
      </c>
      <c r="BA24" s="25">
        <f ca="1" t="shared" si="63"/>
      </c>
      <c r="BB24" s="25">
        <f ca="1" t="shared" si="63"/>
      </c>
      <c r="BC24" s="25">
        <f ca="1" t="shared" si="63"/>
      </c>
      <c r="BD24" s="25">
        <f ca="1" t="shared" si="63"/>
      </c>
      <c r="BE24" s="25">
        <f ca="1" t="shared" si="63"/>
      </c>
      <c r="BF24" s="25">
        <f ca="1" t="shared" si="63"/>
      </c>
      <c r="BG24" s="25">
        <f ca="1" t="shared" si="63"/>
      </c>
      <c r="BH24" s="25">
        <f ca="1" t="shared" si="63"/>
      </c>
      <c r="BI24" s="25">
        <f ca="1" t="shared" si="63"/>
      </c>
      <c r="BJ24" s="25">
        <f ca="1" t="shared" si="63"/>
      </c>
      <c r="BK24" s="25">
        <f ca="1" t="shared" si="63"/>
      </c>
      <c r="BL24" s="25">
        <f ca="1" t="shared" si="63"/>
      </c>
      <c r="BM24" s="25">
        <f ca="1" t="shared" si="63"/>
      </c>
      <c r="BN24" s="25">
        <f ca="1" t="shared" si="63"/>
      </c>
      <c r="BO24" s="25">
        <f ca="1" t="shared" si="63"/>
      </c>
      <c r="BP24" s="25">
        <f ca="1" t="shared" si="63"/>
      </c>
      <c r="BQ24" s="25">
        <f ca="1" t="shared" si="63"/>
      </c>
      <c r="BR24" s="25">
        <f ca="1" t="shared" si="63"/>
      </c>
      <c r="BS24" s="25">
        <f ca="1" t="shared" si="63"/>
      </c>
      <c r="BT24" s="25">
        <f ca="1" t="shared" si="63"/>
      </c>
      <c r="BU24" s="25">
        <f ca="1" t="shared" si="63"/>
      </c>
      <c r="BV24" s="25">
        <f ca="1" t="shared" si="63"/>
      </c>
      <c r="BW24" s="25">
        <f ca="1" t="shared" si="63"/>
      </c>
      <c r="BX24" s="25">
        <f aca="true" ca="1" t="shared" si="64" ref="BX24:DG24">IF($J21&gt;0,INT(((RAND()+RAND()+RAND()+RAND()+RAND()+RAND()+RAND()+RAND()+RAND()+RAND()+RAND()-5.5)*s_3+m_3)*100)/100,"")</f>
      </c>
      <c r="BY24" s="25">
        <f ca="1" t="shared" si="64"/>
      </c>
      <c r="BZ24" s="25">
        <f ca="1" t="shared" si="64"/>
      </c>
      <c r="CA24" s="25">
        <f ca="1" t="shared" si="64"/>
      </c>
      <c r="CB24" s="25">
        <f ca="1" t="shared" si="64"/>
      </c>
      <c r="CC24" s="25">
        <f ca="1" t="shared" si="64"/>
      </c>
      <c r="CD24" s="25">
        <f ca="1" t="shared" si="64"/>
      </c>
      <c r="CE24" s="25">
        <f ca="1" t="shared" si="64"/>
      </c>
      <c r="CF24" s="25">
        <f ca="1" t="shared" si="64"/>
      </c>
      <c r="CG24" s="25">
        <f ca="1" t="shared" si="64"/>
      </c>
      <c r="CH24" s="25">
        <f ca="1" t="shared" si="64"/>
      </c>
      <c r="CI24" s="25">
        <f ca="1" t="shared" si="64"/>
      </c>
      <c r="CJ24" s="25">
        <f ca="1" t="shared" si="64"/>
      </c>
      <c r="CK24" s="25">
        <f ca="1" t="shared" si="64"/>
      </c>
      <c r="CL24" s="25">
        <f ca="1" t="shared" si="64"/>
      </c>
      <c r="CM24" s="25">
        <f ca="1" t="shared" si="64"/>
      </c>
      <c r="CN24" s="25">
        <f ca="1" t="shared" si="64"/>
      </c>
      <c r="CO24" s="25">
        <f ca="1" t="shared" si="64"/>
      </c>
      <c r="CP24" s="25">
        <f ca="1" t="shared" si="64"/>
      </c>
      <c r="CQ24" s="25">
        <f ca="1" t="shared" si="64"/>
      </c>
      <c r="CR24" s="25">
        <f ca="1" t="shared" si="64"/>
      </c>
      <c r="CS24" s="25">
        <f ca="1" t="shared" si="64"/>
      </c>
      <c r="CT24" s="25">
        <f ca="1" t="shared" si="64"/>
      </c>
      <c r="CU24" s="25">
        <f ca="1" t="shared" si="64"/>
      </c>
      <c r="CV24" s="25">
        <f ca="1" t="shared" si="64"/>
      </c>
      <c r="CW24" s="25">
        <f ca="1" t="shared" si="64"/>
      </c>
      <c r="CX24" s="25">
        <f ca="1" t="shared" si="64"/>
      </c>
      <c r="CY24" s="25">
        <f ca="1" t="shared" si="64"/>
      </c>
      <c r="CZ24" s="25">
        <f ca="1" t="shared" si="64"/>
      </c>
      <c r="DA24" s="25">
        <f ca="1" t="shared" si="64"/>
      </c>
      <c r="DB24" s="25">
        <f ca="1" t="shared" si="64"/>
      </c>
      <c r="DC24" s="25">
        <f ca="1" t="shared" si="64"/>
      </c>
      <c r="DD24" s="25">
        <f ca="1" t="shared" si="64"/>
      </c>
      <c r="DE24" s="25">
        <f ca="1" t="shared" si="64"/>
      </c>
      <c r="DF24" s="25">
        <f ca="1" t="shared" si="64"/>
      </c>
      <c r="DG24" s="25">
        <f ca="1" t="shared" si="64"/>
      </c>
    </row>
    <row r="25" spans="1:111" s="44" customFormat="1" ht="30.75" customHeight="1">
      <c r="A25" s="41"/>
      <c r="B25" s="37"/>
      <c r="C25" s="46">
        <f>NORMINV(E20,mm_3,ss_3)</f>
        <v>126.16820110106802</v>
      </c>
      <c r="D25" s="46">
        <f>AVERAGE(x_3)</f>
        <v>133.24875</v>
      </c>
      <c r="E25" s="28" t="str">
        <f>IF(D25&gt;C25,"Rho","Aho")</f>
        <v>Rho</v>
      </c>
      <c r="F25" s="37"/>
      <c r="G25" s="37"/>
      <c r="H25" s="37"/>
      <c r="I25" s="37"/>
      <c r="J25" s="27"/>
      <c r="K25" s="43"/>
      <c r="L25" s="47">
        <f aca="true" ca="1" t="shared" si="65" ref="L25:AQ25">IF($J22&gt;0,INT(((RAND()+RAND()+RAND()+RAND()+RAND()+RAND()+RAND()+RAND()+RAND()+RAND()+RAND()-5.5)*s_3+m_3)*100)/100,"")</f>
      </c>
      <c r="M25" s="47">
        <f ca="1" t="shared" si="65"/>
      </c>
      <c r="N25" s="47">
        <f ca="1" t="shared" si="65"/>
      </c>
      <c r="O25" s="47">
        <f ca="1" t="shared" si="65"/>
      </c>
      <c r="P25" s="47">
        <f ca="1" t="shared" si="65"/>
      </c>
      <c r="Q25" s="47">
        <f ca="1" t="shared" si="65"/>
      </c>
      <c r="R25" s="47">
        <f ca="1" t="shared" si="65"/>
      </c>
      <c r="S25" s="47">
        <f ca="1" t="shared" si="65"/>
      </c>
      <c r="T25" s="47">
        <f ca="1" t="shared" si="65"/>
      </c>
      <c r="U25" s="47">
        <f ca="1" t="shared" si="65"/>
      </c>
      <c r="V25" s="47">
        <f ca="1" t="shared" si="65"/>
      </c>
      <c r="W25" s="47">
        <f ca="1" t="shared" si="65"/>
      </c>
      <c r="X25" s="47">
        <f ca="1" t="shared" si="65"/>
      </c>
      <c r="Y25" s="47">
        <f ca="1" t="shared" si="65"/>
      </c>
      <c r="Z25" s="47">
        <f ca="1" t="shared" si="65"/>
      </c>
      <c r="AA25" s="47">
        <f ca="1" t="shared" si="65"/>
      </c>
      <c r="AB25" s="47">
        <f ca="1" t="shared" si="65"/>
      </c>
      <c r="AC25" s="47">
        <f ca="1" t="shared" si="65"/>
      </c>
      <c r="AD25" s="47">
        <f ca="1" t="shared" si="65"/>
      </c>
      <c r="AE25" s="47">
        <f ca="1" t="shared" si="65"/>
      </c>
      <c r="AF25" s="47">
        <f ca="1" t="shared" si="65"/>
      </c>
      <c r="AG25" s="47">
        <f ca="1" t="shared" si="65"/>
      </c>
      <c r="AH25" s="47">
        <f ca="1" t="shared" si="65"/>
      </c>
      <c r="AI25" s="47">
        <f ca="1" t="shared" si="65"/>
      </c>
      <c r="AJ25" s="47">
        <f ca="1" t="shared" si="65"/>
      </c>
      <c r="AK25" s="47">
        <f ca="1" t="shared" si="65"/>
      </c>
      <c r="AL25" s="47">
        <f ca="1" t="shared" si="65"/>
      </c>
      <c r="AM25" s="47">
        <f ca="1" t="shared" si="65"/>
      </c>
      <c r="AN25" s="47">
        <f ca="1" t="shared" si="65"/>
      </c>
      <c r="AO25" s="47">
        <f ca="1" t="shared" si="65"/>
      </c>
      <c r="AP25" s="47">
        <f ca="1" t="shared" si="65"/>
      </c>
      <c r="AQ25" s="47">
        <f ca="1" t="shared" si="65"/>
      </c>
      <c r="AR25" s="47">
        <f aca="true" ca="1" t="shared" si="66" ref="AR25:BW25">IF($J22&gt;0,INT(((RAND()+RAND()+RAND()+RAND()+RAND()+RAND()+RAND()+RAND()+RAND()+RAND()+RAND()-5.5)*s_3+m_3)*100)/100,"")</f>
      </c>
      <c r="AS25" s="47">
        <f ca="1" t="shared" si="66"/>
      </c>
      <c r="AT25" s="47">
        <f ca="1" t="shared" si="66"/>
      </c>
      <c r="AU25" s="47">
        <f ca="1" t="shared" si="66"/>
      </c>
      <c r="AV25" s="47">
        <f ca="1" t="shared" si="66"/>
      </c>
      <c r="AW25" s="47">
        <f ca="1" t="shared" si="66"/>
      </c>
      <c r="AX25" s="47">
        <f ca="1" t="shared" si="66"/>
      </c>
      <c r="AY25" s="47">
        <f ca="1" t="shared" si="66"/>
      </c>
      <c r="AZ25" s="47">
        <f ca="1" t="shared" si="66"/>
      </c>
      <c r="BA25" s="47">
        <f ca="1" t="shared" si="66"/>
      </c>
      <c r="BB25" s="47">
        <f ca="1" t="shared" si="66"/>
      </c>
      <c r="BC25" s="47">
        <f ca="1" t="shared" si="66"/>
      </c>
      <c r="BD25" s="47">
        <f ca="1" t="shared" si="66"/>
      </c>
      <c r="BE25" s="47">
        <f ca="1" t="shared" si="66"/>
      </c>
      <c r="BF25" s="47">
        <f ca="1" t="shared" si="66"/>
      </c>
      <c r="BG25" s="47">
        <f ca="1" t="shared" si="66"/>
      </c>
      <c r="BH25" s="47">
        <f ca="1" t="shared" si="66"/>
      </c>
      <c r="BI25" s="47">
        <f ca="1" t="shared" si="66"/>
      </c>
      <c r="BJ25" s="47">
        <f ca="1" t="shared" si="66"/>
      </c>
      <c r="BK25" s="47">
        <f ca="1" t="shared" si="66"/>
      </c>
      <c r="BL25" s="47">
        <f ca="1" t="shared" si="66"/>
      </c>
      <c r="BM25" s="47">
        <f ca="1" t="shared" si="66"/>
      </c>
      <c r="BN25" s="47">
        <f ca="1" t="shared" si="66"/>
      </c>
      <c r="BO25" s="47">
        <f ca="1" t="shared" si="66"/>
      </c>
      <c r="BP25" s="47">
        <f ca="1" t="shared" si="66"/>
      </c>
      <c r="BQ25" s="47">
        <f ca="1" t="shared" si="66"/>
      </c>
      <c r="BR25" s="47">
        <f ca="1" t="shared" si="66"/>
      </c>
      <c r="BS25" s="47">
        <f ca="1" t="shared" si="66"/>
      </c>
      <c r="BT25" s="47">
        <f ca="1" t="shared" si="66"/>
      </c>
      <c r="BU25" s="47">
        <f ca="1" t="shared" si="66"/>
      </c>
      <c r="BV25" s="47">
        <f ca="1" t="shared" si="66"/>
      </c>
      <c r="BW25" s="47">
        <f ca="1" t="shared" si="66"/>
      </c>
      <c r="BX25" s="47">
        <f aca="true" ca="1" t="shared" si="67" ref="BX25:DG25">IF($J22&gt;0,INT(((RAND()+RAND()+RAND()+RAND()+RAND()+RAND()+RAND()+RAND()+RAND()+RAND()+RAND()-5.5)*s_3+m_3)*100)/100,"")</f>
      </c>
      <c r="BY25" s="47">
        <f ca="1" t="shared" si="67"/>
      </c>
      <c r="BZ25" s="47">
        <f ca="1" t="shared" si="67"/>
      </c>
      <c r="CA25" s="47">
        <f ca="1" t="shared" si="67"/>
      </c>
      <c r="CB25" s="47">
        <f ca="1" t="shared" si="67"/>
      </c>
      <c r="CC25" s="47">
        <f ca="1" t="shared" si="67"/>
      </c>
      <c r="CD25" s="47">
        <f ca="1" t="shared" si="67"/>
      </c>
      <c r="CE25" s="47">
        <f ca="1" t="shared" si="67"/>
      </c>
      <c r="CF25" s="47">
        <f ca="1" t="shared" si="67"/>
      </c>
      <c r="CG25" s="47">
        <f ca="1" t="shared" si="67"/>
      </c>
      <c r="CH25" s="47">
        <f ca="1" t="shared" si="67"/>
      </c>
      <c r="CI25" s="47">
        <f ca="1" t="shared" si="67"/>
      </c>
      <c r="CJ25" s="47">
        <f ca="1" t="shared" si="67"/>
      </c>
      <c r="CK25" s="47">
        <f ca="1" t="shared" si="67"/>
      </c>
      <c r="CL25" s="47">
        <f ca="1" t="shared" si="67"/>
      </c>
      <c r="CM25" s="47">
        <f ca="1" t="shared" si="67"/>
      </c>
      <c r="CN25" s="47">
        <f ca="1" t="shared" si="67"/>
      </c>
      <c r="CO25" s="47">
        <f ca="1" t="shared" si="67"/>
      </c>
      <c r="CP25" s="47">
        <f ca="1" t="shared" si="67"/>
      </c>
      <c r="CQ25" s="47">
        <f ca="1" t="shared" si="67"/>
      </c>
      <c r="CR25" s="47">
        <f ca="1" t="shared" si="67"/>
      </c>
      <c r="CS25" s="47">
        <f ca="1" t="shared" si="67"/>
      </c>
      <c r="CT25" s="47">
        <f ca="1" t="shared" si="67"/>
      </c>
      <c r="CU25" s="47">
        <f ca="1" t="shared" si="67"/>
      </c>
      <c r="CV25" s="47">
        <f ca="1" t="shared" si="67"/>
      </c>
      <c r="CW25" s="47">
        <f ca="1" t="shared" si="67"/>
      </c>
      <c r="CX25" s="47">
        <f ca="1" t="shared" si="67"/>
      </c>
      <c r="CY25" s="47">
        <f ca="1" t="shared" si="67"/>
      </c>
      <c r="CZ25" s="47">
        <f ca="1" t="shared" si="67"/>
      </c>
      <c r="DA25" s="47">
        <f ca="1" t="shared" si="67"/>
      </c>
      <c r="DB25" s="47">
        <f ca="1" t="shared" si="67"/>
      </c>
      <c r="DC25" s="47">
        <f ca="1" t="shared" si="67"/>
      </c>
      <c r="DD25" s="47">
        <f ca="1" t="shared" si="67"/>
      </c>
      <c r="DE25" s="47">
        <f ca="1" t="shared" si="67"/>
      </c>
      <c r="DF25" s="47">
        <f ca="1" t="shared" si="67"/>
      </c>
      <c r="DG25" s="47">
        <f ca="1" t="shared" si="67"/>
      </c>
    </row>
    <row r="26" spans="1:11" s="44" customFormat="1" ht="24.75" customHeight="1">
      <c r="A26" s="41"/>
      <c r="B26" s="37"/>
      <c r="C26" s="43"/>
      <c r="D26" s="43"/>
      <c r="E26" s="48"/>
      <c r="F26" s="37"/>
      <c r="G26" s="37"/>
      <c r="H26" s="37"/>
      <c r="I26" s="37"/>
      <c r="J26" s="27"/>
      <c r="K26" s="43"/>
    </row>
    <row r="27" s="44" customFormat="1" ht="24.75" customHeight="1">
      <c r="M27" s="49" t="s">
        <v>47</v>
      </c>
    </row>
    <row r="28" s="44" customFormat="1" ht="24.75" customHeight="1">
      <c r="L28" s="49">
        <f>G31</f>
        <v>50.5</v>
      </c>
    </row>
    <row r="29" spans="2:14" s="44" customFormat="1" ht="24.75" customHeight="1">
      <c r="B29" s="50" t="s">
        <v>48</v>
      </c>
      <c r="C29" s="51">
        <f>C21/G14^0.5</f>
        <v>3.75</v>
      </c>
      <c r="L29" s="52">
        <f>m_3-4*sss_3</f>
        <v>116</v>
      </c>
      <c r="N29" s="52">
        <f>C25</f>
        <v>126.16820110106802</v>
      </c>
    </row>
    <row r="30" spans="2:14" s="44" customFormat="1" ht="24.75" customHeight="1">
      <c r="B30" s="53" t="s">
        <v>49</v>
      </c>
      <c r="C30" s="51">
        <f>D21/G14^0.5</f>
        <v>3.75</v>
      </c>
      <c r="D30" s="49" t="str">
        <f>D19</f>
        <v>Réalité</v>
      </c>
      <c r="F30" s="49" t="s">
        <v>50</v>
      </c>
      <c r="H30" s="54"/>
      <c r="J30" s="49" t="s">
        <v>51</v>
      </c>
      <c r="K30" s="54"/>
      <c r="L30" s="55">
        <f>4*sss_3/L28</f>
        <v>0.297029702970297</v>
      </c>
      <c r="N30" s="55">
        <f>-(F31+10*sss_3)/L28</f>
        <v>-0.6204316613649897</v>
      </c>
    </row>
    <row r="31" spans="5:12" s="44" customFormat="1" ht="24.75" customHeight="1">
      <c r="E31" s="49">
        <v>101</v>
      </c>
      <c r="F31" s="56">
        <f>mm_3-C25</f>
        <v>-6.168201101068021</v>
      </c>
      <c r="G31" s="49">
        <v>50.5</v>
      </c>
      <c r="H31" s="54"/>
      <c r="L31" s="57"/>
    </row>
    <row r="32" spans="3:12" s="44" customFormat="1" ht="24.75" customHeight="1">
      <c r="C32" s="58">
        <f>m_3</f>
        <v>131</v>
      </c>
      <c r="D32" s="59" t="s">
        <v>52</v>
      </c>
      <c r="E32" s="52">
        <f>mm_3-4*ss_3</f>
        <v>105</v>
      </c>
      <c r="G32" s="52">
        <f>mm_3+4*ss_3</f>
        <v>135</v>
      </c>
      <c r="H32" s="54"/>
      <c r="J32" s="58">
        <f>mm_3</f>
        <v>120</v>
      </c>
      <c r="K32" s="59" t="s">
        <v>52</v>
      </c>
      <c r="L32" s="60"/>
    </row>
    <row r="33" spans="3:14" s="44" customFormat="1" ht="24.75" customHeight="1">
      <c r="C33" s="58">
        <f>s_3</f>
        <v>15</v>
      </c>
      <c r="D33" s="61" t="s">
        <v>53</v>
      </c>
      <c r="E33" s="55">
        <f>8*ss_3/E31</f>
        <v>0.297029702970297</v>
      </c>
      <c r="G33" s="55">
        <f>-(F31+4*ss_3)/(G31)</f>
        <v>-0.17488710690954412</v>
      </c>
      <c r="H33" s="54"/>
      <c r="I33" s="54"/>
      <c r="J33" s="58">
        <f>ss_3</f>
        <v>3.75</v>
      </c>
      <c r="K33" s="61" t="s">
        <v>53</v>
      </c>
      <c r="L33" s="62">
        <f aca="true" t="shared" si="68" ref="L33:L64">(1/(sss_3*(2*3.141621)^0.5))*EXP(-((K36-m_3)^2)/(2*sss_3^2))</f>
        <v>3.5687899199399496E-05</v>
      </c>
      <c r="M33" s="63">
        <f>N29</f>
        <v>126.16820110106802</v>
      </c>
      <c r="N33" s="62">
        <f>(1/(sss_3*(2*3.141621)^0.5))*EXP(-((M33-m_3-G$33/2)^2)/(2*sss_3^2))</f>
        <v>0.047786332999770746</v>
      </c>
    </row>
    <row r="34" spans="4:14" s="44" customFormat="1" ht="24.75" customHeight="1">
      <c r="D34" s="64"/>
      <c r="E34" s="57"/>
      <c r="H34" s="54"/>
      <c r="I34" s="54"/>
      <c r="K34" s="64"/>
      <c r="L34" s="62">
        <f t="shared" si="68"/>
        <v>4.883788819888235E-05</v>
      </c>
      <c r="M34" s="63">
        <f>M33</f>
        <v>126.16820110106802</v>
      </c>
      <c r="N34" s="62">
        <v>0</v>
      </c>
    </row>
    <row r="35" spans="4:14" s="44" customFormat="1" ht="24.75" customHeight="1">
      <c r="D35" s="55"/>
      <c r="E35" s="60"/>
      <c r="H35" s="65">
        <f>D25</f>
        <v>133.24875</v>
      </c>
      <c r="I35" s="54"/>
      <c r="J35" s="65">
        <v>0</v>
      </c>
      <c r="K35" s="55"/>
      <c r="L35" s="62">
        <f t="shared" si="68"/>
        <v>6.641528662425289E-05</v>
      </c>
      <c r="M35" s="63">
        <f>M33+N$30</f>
        <v>125.54776943970303</v>
      </c>
      <c r="N35" s="62">
        <f>(1/(sss_3*(2*3.141621)^0.5))*EXP(-((M35-m_3-G$33/2)^2)/(2*sss_3^2))</f>
        <v>0.03823434121416802</v>
      </c>
    </row>
    <row r="36" spans="4:14" s="44" customFormat="1" ht="24.75" customHeight="1">
      <c r="D36" s="63">
        <f>E$32</f>
        <v>105</v>
      </c>
      <c r="E36" s="62">
        <f aca="true" t="shared" si="69" ref="E36:E67">(1/(ss_3*(2*3.141621)^0.5))*EXP(-((D36-mm_3)^2)/(2*ss_3^2))</f>
        <v>3.5687899199399496E-05</v>
      </c>
      <c r="F36" s="63">
        <f>G$32</f>
        <v>135</v>
      </c>
      <c r="G36" s="62">
        <f>(1/(ss_3*(2*3.141621)^0.5))*EXP(-((F36-mm_3-G$33/2)^2)/(2*ss_3^2))</f>
        <v>3.250086416026073E-05</v>
      </c>
      <c r="H36" s="65">
        <f>H35</f>
        <v>133.24875</v>
      </c>
      <c r="I36" s="54"/>
      <c r="J36" s="65">
        <f>E72</f>
        <v>0.055009902380209544</v>
      </c>
      <c r="K36" s="63">
        <f>L$29</f>
        <v>116</v>
      </c>
      <c r="L36" s="62">
        <f t="shared" si="68"/>
        <v>8.975414378494332E-05</v>
      </c>
      <c r="M36" s="63">
        <f>M35</f>
        <v>125.54776943970303</v>
      </c>
      <c r="N36" s="62">
        <v>0</v>
      </c>
    </row>
    <row r="37" spans="4:14" s="44" customFormat="1" ht="24.75" customHeight="1">
      <c r="D37" s="63">
        <f aca="true" t="shared" si="70" ref="D37:D68">D36+E$33</f>
        <v>105.29702970297029</v>
      </c>
      <c r="E37" s="62">
        <f t="shared" si="69"/>
        <v>4.883788819888235E-05</v>
      </c>
      <c r="F37" s="63">
        <f>F36</f>
        <v>135</v>
      </c>
      <c r="G37" s="62">
        <v>0</v>
      </c>
      <c r="I37" s="54"/>
      <c r="K37" s="63">
        <f aca="true" t="shared" si="71" ref="K37:K68">K36+L$30</f>
        <v>116.29702970297029</v>
      </c>
      <c r="L37" s="62">
        <f t="shared" si="68"/>
        <v>0.0001205358535212412</v>
      </c>
      <c r="M37" s="63">
        <f>M35+N$30</f>
        <v>124.92733777833804</v>
      </c>
      <c r="N37" s="62">
        <f>(1/(sss_3*(2*3.141621)^0.5))*EXP(-((M37-m_3-G$33/2)^2)/(2*sss_3^2))</f>
        <v>0.02976565843437524</v>
      </c>
    </row>
    <row r="38" spans="4:14" s="44" customFormat="1" ht="24.75" customHeight="1">
      <c r="D38" s="63">
        <f t="shared" si="70"/>
        <v>105.59405940594058</v>
      </c>
      <c r="E38" s="62">
        <f t="shared" si="69"/>
        <v>6.641528662425289E-05</v>
      </c>
      <c r="F38" s="63">
        <f>F36+G$33</f>
        <v>134.82511289309045</v>
      </c>
      <c r="G38" s="62">
        <f>(1/(ss_3*(2*3.141621)^0.5))*EXP(-((F38-mm_3-G$33/2)^2)/(2*ss_3^2))</f>
        <v>3.916615284186204E-05</v>
      </c>
      <c r="H38" s="54">
        <f>C25</f>
        <v>126.16820110106802</v>
      </c>
      <c r="I38" s="65"/>
      <c r="J38" s="66">
        <f>J36/2</f>
        <v>0.027504951190104772</v>
      </c>
      <c r="K38" s="63">
        <f t="shared" si="71"/>
        <v>116.59405940594058</v>
      </c>
      <c r="L38" s="62">
        <f t="shared" si="68"/>
        <v>0.00016086192771587284</v>
      </c>
      <c r="M38" s="63">
        <f>M37</f>
        <v>124.92733777833804</v>
      </c>
      <c r="N38" s="62">
        <v>0</v>
      </c>
    </row>
    <row r="39" spans="4:14" s="44" customFormat="1" ht="24.75" customHeight="1">
      <c r="D39" s="63">
        <f t="shared" si="70"/>
        <v>105.89108910891088</v>
      </c>
      <c r="E39" s="62">
        <f t="shared" si="69"/>
        <v>8.975414378494332E-05</v>
      </c>
      <c r="F39" s="63">
        <f>F38</f>
        <v>134.82511289309045</v>
      </c>
      <c r="G39" s="62">
        <v>0</v>
      </c>
      <c r="H39" s="54">
        <f>H38</f>
        <v>126.16820110106802</v>
      </c>
      <c r="I39" s="65"/>
      <c r="J39" s="66">
        <f>-J36/2</f>
        <v>-0.027504951190104772</v>
      </c>
      <c r="K39" s="63">
        <f t="shared" si="71"/>
        <v>116.89108910891088</v>
      </c>
      <c r="L39" s="62">
        <f t="shared" si="68"/>
        <v>0.00021333669970846302</v>
      </c>
      <c r="M39" s="63">
        <f>M37+N$30</f>
        <v>124.30690611697305</v>
      </c>
      <c r="N39" s="62">
        <f>(1/(sss_3*(2*3.141621)^0.5))*EXP(-((M39-m_3-G$33/2)^2)/(2*sss_3^2))</f>
        <v>0.022547030478438274</v>
      </c>
    </row>
    <row r="40" spans="4:14" s="44" customFormat="1" ht="24.75" customHeight="1">
      <c r="D40" s="63">
        <f t="shared" si="70"/>
        <v>106.18811881188117</v>
      </c>
      <c r="E40" s="62">
        <f t="shared" si="69"/>
        <v>0.0001205358535212412</v>
      </c>
      <c r="F40" s="63">
        <f>F38+G$33</f>
        <v>134.6502257861809</v>
      </c>
      <c r="G40" s="62">
        <f>(1/(ss_3*(2*3.141621)^0.5))*EXP(-((F40-mm_3-G$33/2)^2)/(2*ss_3^2))</f>
        <v>4.709581786328818E-05</v>
      </c>
      <c r="K40" s="63">
        <f t="shared" si="71"/>
        <v>117.18811881188117</v>
      </c>
      <c r="L40" s="62">
        <f t="shared" si="68"/>
        <v>0.00028115975613592553</v>
      </c>
      <c r="M40" s="63">
        <f>M39</f>
        <v>124.30690611697305</v>
      </c>
      <c r="N40" s="62">
        <v>0</v>
      </c>
    </row>
    <row r="41" spans="4:14" s="44" customFormat="1" ht="24.75" customHeight="1">
      <c r="D41" s="63">
        <f t="shared" si="70"/>
        <v>106.48514851485146</v>
      </c>
      <c r="E41" s="62">
        <f t="shared" si="69"/>
        <v>0.00016086192771587284</v>
      </c>
      <c r="F41" s="63">
        <f>F40</f>
        <v>134.6502257861809</v>
      </c>
      <c r="G41" s="62">
        <v>0</v>
      </c>
      <c r="I41" s="54"/>
      <c r="K41" s="63">
        <f t="shared" si="71"/>
        <v>117.48514851485146</v>
      </c>
      <c r="L41" s="62">
        <f t="shared" si="68"/>
        <v>0.00036822733579802523</v>
      </c>
      <c r="M41" s="63">
        <f>M39+N$30</f>
        <v>123.68647445560806</v>
      </c>
      <c r="N41" s="62">
        <f>(1/(sss_3*(2*3.141621)^0.5))*EXP(-((M41-m_3-G$33/2)^2)/(2*sss_3^2))</f>
        <v>0.01661786343973427</v>
      </c>
    </row>
    <row r="42" spans="4:14" s="44" customFormat="1" ht="24.75" customHeight="1">
      <c r="D42" s="63">
        <f t="shared" si="70"/>
        <v>106.78217821782175</v>
      </c>
      <c r="E42" s="62">
        <f t="shared" si="69"/>
        <v>0.00021333669970846302</v>
      </c>
      <c r="F42" s="63">
        <f>F40+G$33</f>
        <v>134.47533867927135</v>
      </c>
      <c r="G42" s="62">
        <f>(1/(ss_3*(2*3.141621)^0.5))*EXP(-((F42-mm_3-G$33/2)^2)/(2*ss_3^2))</f>
        <v>5.6507903534617E-05</v>
      </c>
      <c r="I42" s="54"/>
      <c r="K42" s="63">
        <f t="shared" si="71"/>
        <v>117.78217821782175</v>
      </c>
      <c r="L42" s="62">
        <f t="shared" si="68"/>
        <v>0.0004792412316786565</v>
      </c>
      <c r="M42" s="63">
        <f>M41</f>
        <v>123.68647445560806</v>
      </c>
      <c r="N42" s="62">
        <v>0</v>
      </c>
    </row>
    <row r="43" spans="4:14" s="44" customFormat="1" ht="24.75" customHeight="1">
      <c r="D43" s="63">
        <f t="shared" si="70"/>
        <v>107.07920792079204</v>
      </c>
      <c r="E43" s="62">
        <f t="shared" si="69"/>
        <v>0.00028115975613592553</v>
      </c>
      <c r="F43" s="63">
        <f>F42</f>
        <v>134.47533867927135</v>
      </c>
      <c r="G43" s="62">
        <v>0</v>
      </c>
      <c r="K43" s="63">
        <f t="shared" si="71"/>
        <v>118.07920792079204</v>
      </c>
      <c r="L43" s="62">
        <f t="shared" si="68"/>
        <v>0.0006198228858220125</v>
      </c>
      <c r="M43" s="63">
        <f>M41+N$30</f>
        <v>123.06604279424307</v>
      </c>
      <c r="N43" s="62">
        <f>(1/(sss_3*(2*3.141621)^0.5))*EXP(-((M43-m_3-G$33/2)^2)/(2*sss_3^2))</f>
        <v>0.011917166179056459</v>
      </c>
    </row>
    <row r="44" spans="4:14" s="44" customFormat="1" ht="24.75" customHeight="1">
      <c r="D44" s="63">
        <f t="shared" si="70"/>
        <v>107.37623762376234</v>
      </c>
      <c r="E44" s="62">
        <f t="shared" si="69"/>
        <v>0.00036822733579802523</v>
      </c>
      <c r="F44" s="63">
        <f>F42+G$33</f>
        <v>134.3004515723618</v>
      </c>
      <c r="G44" s="62">
        <f>(1/(ss_3*(2*3.141621)^0.5))*EXP(-((F44-mm_3-G$33/2)^2)/(2*ss_3^2))</f>
        <v>6.76536870247719E-05</v>
      </c>
      <c r="K44" s="63">
        <f t="shared" si="71"/>
        <v>118.37623762376234</v>
      </c>
      <c r="L44" s="62">
        <f t="shared" si="68"/>
        <v>0.0007966293848057107</v>
      </c>
      <c r="M44" s="63">
        <f>M43</f>
        <v>123.06604279424307</v>
      </c>
      <c r="N44" s="62">
        <v>0</v>
      </c>
    </row>
    <row r="45" spans="4:14" s="44" customFormat="1" ht="24.75" customHeight="1">
      <c r="D45" s="63">
        <f t="shared" si="70"/>
        <v>107.67326732673263</v>
      </c>
      <c r="E45" s="62">
        <f t="shared" si="69"/>
        <v>0.0004792412316786565</v>
      </c>
      <c r="F45" s="63">
        <f>F44</f>
        <v>134.3004515723618</v>
      </c>
      <c r="G45" s="62">
        <v>0</v>
      </c>
      <c r="K45" s="63">
        <f t="shared" si="71"/>
        <v>118.67326732673263</v>
      </c>
      <c r="L45" s="62">
        <f t="shared" si="68"/>
        <v>0.0010174669668519428</v>
      </c>
      <c r="M45" s="63">
        <f>M43+N$30</f>
        <v>122.44561113287808</v>
      </c>
      <c r="N45" s="62">
        <f>(1/(sss_3*(2*3.141621)^0.5))*EXP(-((M45-m_3-G$33/2)^2)/(2*sss_3^2))</f>
        <v>0.008315393025165591</v>
      </c>
    </row>
    <row r="46" spans="4:14" s="44" customFormat="1" ht="24.75" customHeight="1">
      <c r="D46" s="63">
        <f t="shared" si="70"/>
        <v>107.97029702970292</v>
      </c>
      <c r="E46" s="62">
        <f t="shared" si="69"/>
        <v>0.0006198228858220125</v>
      </c>
      <c r="F46" s="63">
        <f>F44+G$33</f>
        <v>134.12556446545224</v>
      </c>
      <c r="G46" s="62">
        <f>(1/(ss_3*(2*3.141621)^0.5))*EXP(-((F46-mm_3-G$33/2)^2)/(2*ss_3^2))</f>
        <v>8.082192084948852E-05</v>
      </c>
      <c r="K46" s="63">
        <f t="shared" si="71"/>
        <v>118.97029702970292</v>
      </c>
      <c r="L46" s="62">
        <f t="shared" si="68"/>
        <v>0.001291396475519506</v>
      </c>
      <c r="M46" s="63">
        <f>M45</f>
        <v>122.44561113287808</v>
      </c>
      <c r="N46" s="62">
        <v>0</v>
      </c>
    </row>
    <row r="47" spans="4:14" s="44" customFormat="1" ht="24.75" customHeight="1">
      <c r="D47" s="63">
        <f t="shared" si="70"/>
        <v>108.26732673267321</v>
      </c>
      <c r="E47" s="62">
        <f t="shared" si="69"/>
        <v>0.0007966293848057107</v>
      </c>
      <c r="F47" s="63">
        <f>F46</f>
        <v>134.12556446545224</v>
      </c>
      <c r="G47" s="62">
        <v>0</v>
      </c>
      <c r="K47" s="63">
        <f t="shared" si="71"/>
        <v>119.26732673267321</v>
      </c>
      <c r="L47" s="62">
        <f t="shared" si="68"/>
        <v>0.0016288239909974527</v>
      </c>
      <c r="M47" s="63">
        <f>M45+N$30</f>
        <v>121.8251794715131</v>
      </c>
      <c r="N47" s="62">
        <f>(1/(sss_3*(2*3.141621)^0.5))*EXP(-((M47-m_3-G$33/2)^2)/(2*sss_3^2))</f>
        <v>0.005645527693579944</v>
      </c>
    </row>
    <row r="48" spans="4:14" s="44" customFormat="1" ht="24.75" customHeight="1">
      <c r="D48" s="63">
        <f t="shared" si="70"/>
        <v>108.5643564356435</v>
      </c>
      <c r="E48" s="62">
        <f t="shared" si="69"/>
        <v>0.0010174669668519428</v>
      </c>
      <c r="F48" s="63">
        <f>F46+G$33</f>
        <v>133.9506773585427</v>
      </c>
      <c r="G48" s="62">
        <f>(1/(ss_3*(2*3.141621)^0.5))*EXP(-((F48-mm_3-G$33/2)^2)/(2*ss_3^2))</f>
        <v>9.634347100393156E-05</v>
      </c>
      <c r="K48" s="63">
        <f t="shared" si="71"/>
        <v>119.5643564356435</v>
      </c>
      <c r="L48" s="62">
        <f t="shared" si="68"/>
        <v>0.0020415687068554835</v>
      </c>
      <c r="M48" s="63">
        <f>M47</f>
        <v>121.8251794715131</v>
      </c>
      <c r="N48" s="62">
        <v>0</v>
      </c>
    </row>
    <row r="49" spans="4:14" s="44" customFormat="1" ht="24.75" customHeight="1">
      <c r="D49" s="63">
        <f t="shared" si="70"/>
        <v>108.8613861386138</v>
      </c>
      <c r="E49" s="62">
        <f t="shared" si="69"/>
        <v>0.001291396475519506</v>
      </c>
      <c r="F49" s="63">
        <f>F48</f>
        <v>133.9506773585427</v>
      </c>
      <c r="G49" s="62">
        <v>0</v>
      </c>
      <c r="K49" s="63">
        <f t="shared" si="71"/>
        <v>119.8613861386138</v>
      </c>
      <c r="L49" s="62">
        <f t="shared" si="68"/>
        <v>0.0025428990828518395</v>
      </c>
      <c r="M49" s="63">
        <f>M47+N$30</f>
        <v>121.2047478101481</v>
      </c>
      <c r="N49" s="62">
        <f>(1/(sss_3*(2*3.141621)^0.5))*EXP(-((M49-m_3-G$33/2)^2)/(2*sss_3^2))</f>
        <v>0.0037293940980787327</v>
      </c>
    </row>
    <row r="50" spans="4:14" s="44" customFormat="1" ht="24.75" customHeight="1">
      <c r="D50" s="63">
        <f t="shared" si="70"/>
        <v>109.15841584158409</v>
      </c>
      <c r="E50" s="62">
        <f t="shared" si="69"/>
        <v>0.0016288239909974527</v>
      </c>
      <c r="F50" s="63">
        <f>F48+G$33</f>
        <v>133.77579025163314</v>
      </c>
      <c r="G50" s="62">
        <f>(1/(ss_3*(2*3.141621)^0.5))*EXP(-((F50-mm_3-G$33/2)^2)/(2*ss_3^2))</f>
        <v>0.00011459636253099108</v>
      </c>
      <c r="K50" s="63">
        <f t="shared" si="71"/>
        <v>120.15841584158409</v>
      </c>
      <c r="L50" s="62">
        <f t="shared" si="68"/>
        <v>0.0031475274928326764</v>
      </c>
      <c r="M50" s="63">
        <f>M49</f>
        <v>121.2047478101481</v>
      </c>
      <c r="N50" s="62">
        <v>0</v>
      </c>
    </row>
    <row r="51" spans="4:14" s="44" customFormat="1" ht="24.75" customHeight="1">
      <c r="D51" s="63">
        <f t="shared" si="70"/>
        <v>109.45544554455438</v>
      </c>
      <c r="E51" s="62">
        <f t="shared" si="69"/>
        <v>0.0020415687068554835</v>
      </c>
      <c r="F51" s="63">
        <f>F50</f>
        <v>133.77579025163314</v>
      </c>
      <c r="G51" s="62">
        <v>0</v>
      </c>
      <c r="K51" s="63">
        <f t="shared" si="71"/>
        <v>120.45544554455438</v>
      </c>
      <c r="L51" s="62">
        <f t="shared" si="68"/>
        <v>0.003871553111552922</v>
      </c>
      <c r="M51" s="63">
        <f>M49+N$30</f>
        <v>120.58431614878312</v>
      </c>
      <c r="N51" s="62">
        <f>(1/(sss_3*(2*3.141621)^0.5))*EXP(-((M51-m_3-G$33/2)^2)/(2*sss_3^2))</f>
        <v>0.002397088078734958</v>
      </c>
    </row>
    <row r="52" spans="4:14" s="44" customFormat="1" ht="24.75" customHeight="1">
      <c r="D52" s="63">
        <f t="shared" si="70"/>
        <v>109.75247524752467</v>
      </c>
      <c r="E52" s="62">
        <f t="shared" si="69"/>
        <v>0.0025428990828518395</v>
      </c>
      <c r="F52" s="63">
        <f>F50+G$33</f>
        <v>133.6009031447236</v>
      </c>
      <c r="G52" s="62">
        <f>(1/(ss_3*(2*3.141621)^0.5))*EXP(-((F52-mm_3-G$33/2)^2)/(2*ss_3^2))</f>
        <v>0.0001360112398499205</v>
      </c>
      <c r="K52" s="63">
        <f t="shared" si="71"/>
        <v>120.75247524752467</v>
      </c>
      <c r="L52" s="62">
        <f t="shared" si="68"/>
        <v>0.004732342761352494</v>
      </c>
      <c r="M52" s="63">
        <f>M51</f>
        <v>120.58431614878312</v>
      </c>
      <c r="N52" s="62">
        <v>0</v>
      </c>
    </row>
    <row r="53" spans="4:14" s="44" customFormat="1" ht="24.75" customHeight="1">
      <c r="D53" s="63">
        <f t="shared" si="70"/>
        <v>110.04950495049496</v>
      </c>
      <c r="E53" s="62">
        <f t="shared" si="69"/>
        <v>0.0031475274928326764</v>
      </c>
      <c r="F53" s="63">
        <f>F52</f>
        <v>133.6009031447236</v>
      </c>
      <c r="G53" s="62">
        <v>0</v>
      </c>
      <c r="K53" s="63">
        <f t="shared" si="71"/>
        <v>121.04950495049496</v>
      </c>
      <c r="L53" s="62">
        <f t="shared" si="68"/>
        <v>0.005748339982715513</v>
      </c>
      <c r="M53" s="63">
        <f>M51+N$30</f>
        <v>119.96388448741813</v>
      </c>
      <c r="N53" s="62">
        <f>(1/(sss_3*(2*3.141621)^0.5))*EXP(-((M53-m_3-G$33/2)^2)/(2*sss_3^2))</f>
        <v>0.0014991382346713357</v>
      </c>
    </row>
    <row r="54" spans="4:14" s="44" customFormat="1" ht="24.75" customHeight="1">
      <c r="D54" s="63">
        <f t="shared" si="70"/>
        <v>110.34653465346526</v>
      </c>
      <c r="E54" s="62">
        <f t="shared" si="69"/>
        <v>0.003871553111552922</v>
      </c>
      <c r="F54" s="63">
        <f>F52+G$33</f>
        <v>133.42601603781404</v>
      </c>
      <c r="G54" s="62">
        <f>(1/(ss_3*(2*3.141621)^0.5))*EXP(-((F54-mm_3-G$33/2)^2)/(2*ss_3^2))</f>
        <v>0.00016107724369661384</v>
      </c>
      <c r="K54" s="63">
        <f t="shared" si="71"/>
        <v>121.34653465346526</v>
      </c>
      <c r="L54" s="62">
        <f t="shared" si="68"/>
        <v>0.006938793804005598</v>
      </c>
      <c r="M54" s="63">
        <f>M53</f>
        <v>119.96388448741813</v>
      </c>
      <c r="N54" s="62">
        <v>0</v>
      </c>
    </row>
    <row r="55" spans="4:14" s="44" customFormat="1" ht="24.75" customHeight="1">
      <c r="D55" s="63">
        <f t="shared" si="70"/>
        <v>110.64356435643555</v>
      </c>
      <c r="E55" s="62">
        <f t="shared" si="69"/>
        <v>0.004732342761352494</v>
      </c>
      <c r="F55" s="63">
        <f>F54</f>
        <v>133.42601603781404</v>
      </c>
      <c r="G55" s="62">
        <v>0</v>
      </c>
      <c r="K55" s="63">
        <f t="shared" si="71"/>
        <v>121.64356435643555</v>
      </c>
      <c r="L55" s="62">
        <f t="shared" si="68"/>
        <v>0.008323400645251881</v>
      </c>
      <c r="M55" s="63">
        <f>M53+N$30</f>
        <v>119.34345282605314</v>
      </c>
      <c r="N55" s="62">
        <f>(1/(sss_3*(2*3.141621)^0.5))*EXP(-((M55-m_3-G$33/2)^2)/(2*sss_3^2))</f>
        <v>0.0009122446923370844</v>
      </c>
    </row>
    <row r="56" spans="4:14" s="44" customFormat="1" ht="24.75" customHeight="1">
      <c r="D56" s="63">
        <f t="shared" si="70"/>
        <v>110.94059405940584</v>
      </c>
      <c r="E56" s="62">
        <f t="shared" si="69"/>
        <v>0.005748339982715513</v>
      </c>
      <c r="F56" s="63">
        <f>F54+G$33</f>
        <v>133.25112893090449</v>
      </c>
      <c r="G56" s="62">
        <f>(1/(ss_3*(2*3.141621)^0.5))*EXP(-((F56-mm_3-G$33/2)^2)/(2*ss_3^2))</f>
        <v>0.0001903482999688688</v>
      </c>
      <c r="K56" s="63">
        <f t="shared" si="71"/>
        <v>121.94059405940584</v>
      </c>
      <c r="L56" s="62">
        <f t="shared" si="68"/>
        <v>0.009921855545666538</v>
      </c>
      <c r="M56" s="63">
        <f>M55</f>
        <v>119.34345282605314</v>
      </c>
      <c r="N56" s="62">
        <v>0</v>
      </c>
    </row>
    <row r="57" spans="4:14" s="44" customFormat="1" ht="24.75" customHeight="1">
      <c r="D57" s="63">
        <f t="shared" si="70"/>
        <v>111.23762376237613</v>
      </c>
      <c r="E57" s="62">
        <f t="shared" si="69"/>
        <v>0.006938793804005598</v>
      </c>
      <c r="F57" s="63">
        <f>F56</f>
        <v>133.25112893090449</v>
      </c>
      <c r="G57" s="62">
        <v>0</v>
      </c>
      <c r="K57" s="63">
        <f t="shared" si="71"/>
        <v>122.23762376237613</v>
      </c>
      <c r="L57" s="62">
        <f t="shared" si="68"/>
        <v>0.011753312457260795</v>
      </c>
      <c r="M57" s="63">
        <f>M55+N$30</f>
        <v>118.72302116468815</v>
      </c>
      <c r="N57" s="62">
        <f>(1/(sss_3*(2*3.141621)^0.5))*EXP(-((M57-m_3-G$33/2)^2)/(2*sss_3^2))</f>
        <v>0.0005401233908874295</v>
      </c>
    </row>
    <row r="58" spans="4:14" s="44" customFormat="1" ht="24.75" customHeight="1">
      <c r="D58" s="63">
        <f t="shared" si="70"/>
        <v>111.53465346534642</v>
      </c>
      <c r="E58" s="62">
        <f t="shared" si="69"/>
        <v>0.008323400645251881</v>
      </c>
      <c r="F58" s="63">
        <f>F56+G$33</f>
        <v>133.07624182399493</v>
      </c>
      <c r="G58" s="62">
        <f>(1/(ss_3*(2*3.141621)^0.5))*EXP(-((F58-mm_3-G$33/2)^2)/(2*ss_3^2))</f>
        <v>0.00022444980806068915</v>
      </c>
      <c r="K58" s="63">
        <f t="shared" si="71"/>
        <v>122.53465346534642</v>
      </c>
      <c r="L58" s="62">
        <f t="shared" si="68"/>
        <v>0.013835757646087774</v>
      </c>
      <c r="M58" s="63">
        <f>M57</f>
        <v>118.72302116468815</v>
      </c>
      <c r="N58" s="62">
        <v>0</v>
      </c>
    </row>
    <row r="59" spans="4:14" s="44" customFormat="1" ht="24.75" customHeight="1">
      <c r="D59" s="63">
        <f t="shared" si="70"/>
        <v>111.83168316831672</v>
      </c>
      <c r="E59" s="62">
        <f t="shared" si="69"/>
        <v>0.009921855545666538</v>
      </c>
      <c r="F59" s="63">
        <f>F58</f>
        <v>133.07624182399493</v>
      </c>
      <c r="G59" s="62">
        <v>0</v>
      </c>
      <c r="K59" s="63">
        <f t="shared" si="71"/>
        <v>122.83168316831672</v>
      </c>
      <c r="L59" s="62">
        <f t="shared" si="68"/>
        <v>0.0161853051753428</v>
      </c>
      <c r="M59" s="63">
        <f>M57+N$30</f>
        <v>118.10258950332316</v>
      </c>
      <c r="N59" s="62">
        <f>(1/(sss_3*(2*3.141621)^0.5))*EXP(-((M59-m_3-G$33/2)^2)/(2*sss_3^2))</f>
        <v>0.00031116203389459517</v>
      </c>
    </row>
    <row r="60" spans="4:14" s="44" customFormat="1" ht="24.75" customHeight="1">
      <c r="D60" s="63">
        <f t="shared" si="70"/>
        <v>112.12871287128701</v>
      </c>
      <c r="E60" s="62">
        <f t="shared" si="69"/>
        <v>0.011753312457260795</v>
      </c>
      <c r="F60" s="63">
        <f>F58+G$33</f>
        <v>132.90135471708538</v>
      </c>
      <c r="G60" s="62">
        <f>(1/(ss_3*(2*3.141621)^0.5))*EXP(-((F60-mm_3-G$33/2)^2)/(2*ss_3^2))</f>
        <v>0.0002640857073568946</v>
      </c>
      <c r="K60" s="63">
        <f t="shared" si="71"/>
        <v>123.12871287128701</v>
      </c>
      <c r="L60" s="62">
        <f t="shared" si="68"/>
        <v>0.018815428832355846</v>
      </c>
      <c r="M60" s="63">
        <f>M59</f>
        <v>118.10258950332316</v>
      </c>
      <c r="N60" s="62">
        <v>0</v>
      </c>
    </row>
    <row r="61" spans="4:14" s="44" customFormat="1" ht="24.75" customHeight="1">
      <c r="D61" s="63">
        <f t="shared" si="70"/>
        <v>112.4257425742573</v>
      </c>
      <c r="E61" s="62">
        <f t="shared" si="69"/>
        <v>0.013835757646087774</v>
      </c>
      <c r="F61" s="63">
        <f>F60</f>
        <v>132.90135471708538</v>
      </c>
      <c r="G61" s="62">
        <v>0</v>
      </c>
      <c r="K61" s="63">
        <f t="shared" si="71"/>
        <v>123.4257425742573</v>
      </c>
      <c r="L61" s="62">
        <f t="shared" si="68"/>
        <v>0.02173615046104413</v>
      </c>
      <c r="M61" s="63">
        <f>M59+N$30</f>
        <v>117.48215784195817</v>
      </c>
      <c r="N61" s="62">
        <f>(1/(sss_3*(2*3.141621)^0.5))*EXP(-((M61-m_3-G$33/2)^2)/(2*sss_3^2))</f>
        <v>0.00017441835791624734</v>
      </c>
    </row>
    <row r="62" spans="4:14" s="44" customFormat="1" ht="24.75" customHeight="1">
      <c r="D62" s="63">
        <f t="shared" si="70"/>
        <v>112.72277227722759</v>
      </c>
      <c r="E62" s="62">
        <f t="shared" si="69"/>
        <v>0.0161853051753428</v>
      </c>
      <c r="F62" s="63">
        <f>F60+G$33</f>
        <v>132.72646761017583</v>
      </c>
      <c r="G62" s="62">
        <f>(1/(ss_3*(2*3.141621)^0.5))*EXP(-((F62-mm_3-G$33/2)^2)/(2*ss_3^2))</f>
        <v>0.00031004589040958716</v>
      </c>
      <c r="K62" s="63">
        <f t="shared" si="71"/>
        <v>123.72277227722759</v>
      </c>
      <c r="L62" s="62">
        <f t="shared" si="68"/>
        <v>0.02495321017030307</v>
      </c>
      <c r="M62" s="63">
        <f>M61</f>
        <v>117.48215784195817</v>
      </c>
      <c r="N62" s="62">
        <v>0</v>
      </c>
    </row>
    <row r="63" spans="4:14" s="44" customFormat="1" ht="24.75" customHeight="1">
      <c r="D63" s="63">
        <f t="shared" si="70"/>
        <v>113.01980198019788</v>
      </c>
      <c r="E63" s="62">
        <f t="shared" si="69"/>
        <v>0.018815428832355846</v>
      </c>
      <c r="F63" s="63">
        <f>F62</f>
        <v>132.72646761017583</v>
      </c>
      <c r="G63" s="62">
        <v>0</v>
      </c>
      <c r="K63" s="63">
        <f t="shared" si="71"/>
        <v>124.01980198019788</v>
      </c>
      <c r="L63" s="62">
        <f t="shared" si="68"/>
        <v>0.0284672489575852</v>
      </c>
      <c r="M63" s="63">
        <f>M61+N$30</f>
        <v>116.86172618059318</v>
      </c>
      <c r="N63" s="62">
        <f>(1/(sss_3*(2*3.141621)^0.5))*EXP(-((M63-m_3-G$33/2)^2)/(2*sss_3^2))</f>
        <v>9.512830556948317E-05</v>
      </c>
    </row>
    <row r="64" spans="4:14" s="44" customFormat="1" ht="24.75" customHeight="1">
      <c r="D64" s="63">
        <f t="shared" si="70"/>
        <v>113.31683168316818</v>
      </c>
      <c r="E64" s="62">
        <f t="shared" si="69"/>
        <v>0.02173615046104413</v>
      </c>
      <c r="F64" s="63">
        <f>F62+G$33</f>
        <v>132.55158050326628</v>
      </c>
      <c r="G64" s="62">
        <f>(1/(ss_3*(2*3.141621)^0.5))*EXP(-((F64-mm_3-G$33/2)^2)/(2*ss_3^2))</f>
        <v>0.000363213919920994</v>
      </c>
      <c r="K64" s="63">
        <f t="shared" si="71"/>
        <v>124.31683168316818</v>
      </c>
      <c r="L64" s="62">
        <f t="shared" si="68"/>
        <v>0.03227303853657411</v>
      </c>
      <c r="M64" s="63">
        <f>M63</f>
        <v>116.86172618059318</v>
      </c>
      <c r="N64" s="62">
        <v>0</v>
      </c>
    </row>
    <row r="65" spans="4:14" s="44" customFormat="1" ht="24.75" customHeight="1">
      <c r="D65" s="63">
        <f t="shared" si="70"/>
        <v>113.61386138613847</v>
      </c>
      <c r="E65" s="62">
        <f t="shared" si="69"/>
        <v>0.02495321017030307</v>
      </c>
      <c r="F65" s="63">
        <f>F64</f>
        <v>132.55158050326628</v>
      </c>
      <c r="G65" s="62">
        <v>0</v>
      </c>
      <c r="K65" s="63">
        <f t="shared" si="71"/>
        <v>124.61386138613847</v>
      </c>
      <c r="L65" s="62">
        <f aca="true" t="shared" si="72" ref="L65:L96">(1/(sss_3*(2*3.141621)^0.5))*EXP(-((K68-m_3)^2)/(2*sss_3^2))</f>
        <v>0.036358796203026886</v>
      </c>
      <c r="M65" s="63">
        <f>M63+N$30</f>
        <v>116.24129451922819</v>
      </c>
      <c r="N65" s="62">
        <f>(1/(sss_3*(2*3.141621)^0.5))*EXP(-((M65-m_3-G$33/2)^2)/(2*sss_3^2))</f>
        <v>5.048231990690718E-05</v>
      </c>
    </row>
    <row r="66" spans="4:14" s="44" customFormat="1" ht="24.75" customHeight="1">
      <c r="D66" s="63">
        <f t="shared" si="70"/>
        <v>113.91089108910876</v>
      </c>
      <c r="E66" s="62">
        <f t="shared" si="69"/>
        <v>0.0284672489575852</v>
      </c>
      <c r="F66" s="63">
        <f>F64+G$33</f>
        <v>132.37669339635673</v>
      </c>
      <c r="G66" s="62">
        <f>(1/(ss_3*(2*3.141621)^0.5))*EXP(-((F66-mm_3-G$33/2)^2)/(2*ss_3^2))</f>
        <v>0.0004245749940299784</v>
      </c>
      <c r="K66" s="63">
        <f t="shared" si="71"/>
        <v>124.91089108910876</v>
      </c>
      <c r="L66" s="62">
        <f t="shared" si="72"/>
        <v>0.04070562404904407</v>
      </c>
      <c r="M66" s="63">
        <f>M65</f>
        <v>116.24129451922819</v>
      </c>
      <c r="N66" s="62">
        <v>0</v>
      </c>
    </row>
    <row r="67" spans="4:14" s="44" customFormat="1" ht="24.75" customHeight="1">
      <c r="D67" s="63">
        <f t="shared" si="70"/>
        <v>114.20792079207905</v>
      </c>
      <c r="E67" s="62">
        <f t="shared" si="69"/>
        <v>0.03227303853657411</v>
      </c>
      <c r="F67" s="63">
        <f>F66</f>
        <v>132.37669339635673</v>
      </c>
      <c r="G67" s="62">
        <v>0</v>
      </c>
      <c r="K67" s="63">
        <f t="shared" si="71"/>
        <v>125.20792079207905</v>
      </c>
      <c r="L67" s="62">
        <f t="shared" si="72"/>
        <v>0.045287111429465725</v>
      </c>
      <c r="M67" s="63">
        <f>M65+N$30</f>
        <v>115.6208628578632</v>
      </c>
      <c r="N67" s="62">
        <f>(1/(sss_3*(2*3.141621)^0.5))*EXP(-((M67-m_3-G$33/2)^2)/(2*sss_3^2))</f>
        <v>2.606638610610947E-05</v>
      </c>
    </row>
    <row r="68" spans="4:14" s="44" customFormat="1" ht="24.75" customHeight="1">
      <c r="D68" s="63">
        <f t="shared" si="70"/>
        <v>114.50495049504934</v>
      </c>
      <c r="E68" s="62">
        <f aca="true" t="shared" si="73" ref="E68:E99">(1/(ss_3*(2*3.141621)^0.5))*EXP(-((D68-mm_3)^2)/(2*ss_3^2))</f>
        <v>0.036358796203026886</v>
      </c>
      <c r="F68" s="63">
        <f>F66+G$33</f>
        <v>132.20180628944718</v>
      </c>
      <c r="G68" s="62">
        <f>(1/(ss_3*(2*3.141621)^0.5))*EXP(-((F68-mm_3-G$33/2)^2)/(2*ss_3^2))</f>
        <v>0.0004952240905912859</v>
      </c>
      <c r="K68" s="63">
        <f t="shared" si="71"/>
        <v>125.50495049504934</v>
      </c>
      <c r="L68" s="62">
        <f t="shared" si="72"/>
        <v>0.0500691370619137</v>
      </c>
      <c r="M68" s="63">
        <f>M67</f>
        <v>115.6208628578632</v>
      </c>
      <c r="N68" s="62">
        <v>0</v>
      </c>
    </row>
    <row r="69" spans="4:14" s="44" customFormat="1" ht="24.75" customHeight="1">
      <c r="D69" s="63">
        <f aca="true" t="shared" si="74" ref="D69:D100">D68+E$33</f>
        <v>114.80198019801963</v>
      </c>
      <c r="E69" s="62">
        <f t="shared" si="73"/>
        <v>0.04070562404904407</v>
      </c>
      <c r="F69" s="63">
        <f>F68</f>
        <v>132.20180628944718</v>
      </c>
      <c r="G69" s="62">
        <v>0</v>
      </c>
      <c r="K69" s="63">
        <f aca="true" t="shared" si="75" ref="K69:K100">K68+L$30</f>
        <v>125.80198019801963</v>
      </c>
      <c r="L69" s="62">
        <f t="shared" si="72"/>
        <v>0.055009902380209544</v>
      </c>
      <c r="M69" s="63">
        <f>M67+N$30</f>
        <v>115.00043119649821</v>
      </c>
      <c r="N69" s="62">
        <f>(1/(sss_3*(2*3.141621)^0.5))*EXP(-((M69-m_3-G$33/2)^2)/(2*sss_3^2))</f>
        <v>1.3095868906638463E-05</v>
      </c>
    </row>
    <row r="70" spans="4:14" s="44" customFormat="1" ht="24.75" customHeight="1">
      <c r="D70" s="63">
        <f t="shared" si="74"/>
        <v>115.09900990098993</v>
      </c>
      <c r="E70" s="62">
        <f t="shared" si="73"/>
        <v>0.045287111429465725</v>
      </c>
      <c r="F70" s="63">
        <f>F68+G$33</f>
        <v>132.02691918253763</v>
      </c>
      <c r="G70" s="62">
        <f>(1/(ss_3*(2*3.141621)^0.5))*EXP(-((F70-mm_3-G$33/2)^2)/(2*ss_3^2))</f>
        <v>0.000576374206232956</v>
      </c>
      <c r="K70" s="63">
        <f t="shared" si="75"/>
        <v>126.09900990098993</v>
      </c>
      <c r="L70" s="62">
        <f t="shared" si="72"/>
        <v>0.06006022076744269</v>
      </c>
      <c r="M70" s="63">
        <f>M69</f>
        <v>115.00043119649821</v>
      </c>
      <c r="N70" s="62">
        <v>0</v>
      </c>
    </row>
    <row r="71" spans="4:14" s="44" customFormat="1" ht="24.75" customHeight="1">
      <c r="D71" s="63">
        <f t="shared" si="74"/>
        <v>115.39603960396022</v>
      </c>
      <c r="E71" s="62">
        <f t="shared" si="73"/>
        <v>0.0500691370619137</v>
      </c>
      <c r="F71" s="63">
        <f>F70</f>
        <v>132.02691918253763</v>
      </c>
      <c r="G71" s="62">
        <v>0</v>
      </c>
      <c r="K71" s="63">
        <f t="shared" si="75"/>
        <v>126.39603960396022</v>
      </c>
      <c r="L71" s="62">
        <f t="shared" si="72"/>
        <v>0.06516407822530802</v>
      </c>
      <c r="M71" s="63">
        <f>M69+N$30</f>
        <v>114.37999953513322</v>
      </c>
      <c r="N71" s="62">
        <f>(1/(sss_3*(2*3.141621)^0.5))*EXP(-((M71-m_3-G$33/2)^2)/(2*sss_3^2))</f>
        <v>6.40176591636129E-06</v>
      </c>
    </row>
    <row r="72" spans="4:14" s="44" customFormat="1" ht="24.75" customHeight="1">
      <c r="D72" s="63">
        <f t="shared" si="74"/>
        <v>115.69306930693051</v>
      </c>
      <c r="E72" s="62">
        <f t="shared" si="73"/>
        <v>0.055009902380209544</v>
      </c>
      <c r="F72" s="63">
        <f>F70+G$33</f>
        <v>131.85203207562807</v>
      </c>
      <c r="G72" s="62">
        <f>(1/(ss_3*(2*3.141621)^0.5))*EXP(-((F72-mm_3-G$33/2)^2)/(2*ss_3^2))</f>
        <v>0.0006693645901045377</v>
      </c>
      <c r="K72" s="63">
        <f t="shared" si="75"/>
        <v>126.69306930693051</v>
      </c>
      <c r="L72" s="62">
        <f t="shared" si="72"/>
        <v>0.07025947019926283</v>
      </c>
      <c r="M72" s="63">
        <f>M71</f>
        <v>114.37999953513322</v>
      </c>
      <c r="N72" s="62">
        <v>0</v>
      </c>
    </row>
    <row r="73" spans="4:14" s="44" customFormat="1" ht="24.75" customHeight="1">
      <c r="D73" s="63">
        <f t="shared" si="74"/>
        <v>115.9900990099008</v>
      </c>
      <c r="E73" s="62">
        <f t="shared" si="73"/>
        <v>0.06006022076744269</v>
      </c>
      <c r="F73" s="63">
        <f>F72</f>
        <v>131.85203207562807</v>
      </c>
      <c r="G73" s="62">
        <v>0</v>
      </c>
      <c r="K73" s="63">
        <f t="shared" si="75"/>
        <v>126.9900990099008</v>
      </c>
      <c r="L73" s="62">
        <f t="shared" si="72"/>
        <v>0.07527950713112741</v>
      </c>
      <c r="M73" s="63">
        <f>M71+N$30</f>
        <v>113.75956787376823</v>
      </c>
      <c r="N73" s="62">
        <f>(1/(sss_3*(2*3.141621)^0.5))*EXP(-((M73-m_3-G$33/2)^2)/(2*sss_3^2))</f>
        <v>3.0449294639260214E-06</v>
      </c>
    </row>
    <row r="74" spans="4:14" s="44" customFormat="1" ht="24.75" customHeight="1">
      <c r="D74" s="63">
        <f t="shared" si="74"/>
        <v>116.2871287128711</v>
      </c>
      <c r="E74" s="62">
        <f t="shared" si="73"/>
        <v>0.06516407822530802</v>
      </c>
      <c r="F74" s="63">
        <f>F72+G$33</f>
        <v>131.67714496871852</v>
      </c>
      <c r="G74" s="62">
        <f>(1/(ss_3*(2*3.141621)^0.5))*EXP(-((F74-mm_3-G$33/2)^2)/(2*ss_3^2))</f>
        <v>0.0007756688555573777</v>
      </c>
      <c r="K74" s="63">
        <f t="shared" si="75"/>
        <v>127.2871287128711</v>
      </c>
      <c r="L74" s="62">
        <f t="shared" si="72"/>
        <v>0.08015376843861094</v>
      </c>
      <c r="M74" s="63">
        <f>M73</f>
        <v>113.75956787376823</v>
      </c>
      <c r="N74" s="62">
        <v>0</v>
      </c>
    </row>
    <row r="75" spans="4:14" s="44" customFormat="1" ht="24.75" customHeight="1">
      <c r="D75" s="63">
        <f t="shared" si="74"/>
        <v>116.58415841584139</v>
      </c>
      <c r="E75" s="62">
        <f t="shared" si="73"/>
        <v>0.07025947019926283</v>
      </c>
      <c r="F75" s="63">
        <f>F74</f>
        <v>131.67714496871852</v>
      </c>
      <c r="G75" s="62">
        <v>0</v>
      </c>
      <c r="K75" s="63">
        <f t="shared" si="75"/>
        <v>127.58415841584139</v>
      </c>
      <c r="L75" s="62">
        <f t="shared" si="72"/>
        <v>0.08480987171205275</v>
      </c>
      <c r="M75" s="63">
        <f>M73+N$30</f>
        <v>113.13913621240324</v>
      </c>
      <c r="N75" s="62">
        <f>(1/(sss_3*(2*3.141621)^0.5))*EXP(-((M75-m_3-G$33/2)^2)/(2*sss_3^2))</f>
        <v>1.4091806111638467E-06</v>
      </c>
    </row>
    <row r="76" spans="4:14" s="44" customFormat="1" ht="24.75" customHeight="1">
      <c r="D76" s="63">
        <f t="shared" si="74"/>
        <v>116.88118811881168</v>
      </c>
      <c r="E76" s="62">
        <f t="shared" si="73"/>
        <v>0.07527950713112741</v>
      </c>
      <c r="F76" s="63">
        <f>F74+G$33</f>
        <v>131.50225786180897</v>
      </c>
      <c r="G76" s="62">
        <f>(1/(ss_3*(2*3.141621)^0.5))*EXP(-((F76-mm_3-G$33/2)^2)/(2*ss_3^2))</f>
        <v>0.0008969028357463794</v>
      </c>
      <c r="K76" s="63">
        <f t="shared" si="75"/>
        <v>127.88118811881168</v>
      </c>
      <c r="L76" s="62">
        <f t="shared" si="72"/>
        <v>0.08917521172006776</v>
      </c>
      <c r="M76" s="63">
        <f>M75</f>
        <v>113.13913621240324</v>
      </c>
      <c r="N76" s="62">
        <v>0</v>
      </c>
    </row>
    <row r="77" spans="4:14" s="44" customFormat="1" ht="24.75" customHeight="1">
      <c r="D77" s="63">
        <f t="shared" si="74"/>
        <v>117.17821782178197</v>
      </c>
      <c r="E77" s="62">
        <f t="shared" si="73"/>
        <v>0.08015376843861094</v>
      </c>
      <c r="F77" s="63">
        <f>F76</f>
        <v>131.50225786180897</v>
      </c>
      <c r="G77" s="62">
        <v>0</v>
      </c>
      <c r="K77" s="63">
        <f t="shared" si="75"/>
        <v>128.17821782178197</v>
      </c>
      <c r="L77" s="62">
        <f t="shared" si="72"/>
        <v>0.09317881308777294</v>
      </c>
      <c r="M77" s="63">
        <f>M75+N$30</f>
        <v>112.51870455103825</v>
      </c>
      <c r="N77" s="62">
        <f>(1/(sss_3*(2*3.141621)^0.5))*EXP(-((M77-m_3-G$33/2)^2)/(2*sss_3^2))</f>
        <v>6.345532275579545E-07</v>
      </c>
    </row>
    <row r="78" spans="4:14" s="44" customFormat="1" ht="24.75" customHeight="1">
      <c r="D78" s="63">
        <f t="shared" si="74"/>
        <v>117.47524752475226</v>
      </c>
      <c r="E78" s="62">
        <f t="shared" si="73"/>
        <v>0.08480987171205275</v>
      </c>
      <c r="F78" s="63">
        <f>F76+G$33</f>
        <v>131.32737075489942</v>
      </c>
      <c r="G78" s="62">
        <f>(1/(ss_3*(2*3.141621)^0.5))*EXP(-((F78-mm_3-G$33/2)^2)/(2*ss_3^2))</f>
        <v>0.0010348320315780955</v>
      </c>
      <c r="K78" s="63">
        <f t="shared" si="75"/>
        <v>128.47524752475226</v>
      </c>
      <c r="L78" s="62">
        <f t="shared" si="72"/>
        <v>0.09675323197338223</v>
      </c>
      <c r="M78" s="63">
        <f>M77</f>
        <v>112.51870455103825</v>
      </c>
      <c r="N78" s="62">
        <v>0</v>
      </c>
    </row>
    <row r="79" spans="4:14" s="44" customFormat="1" ht="24.75" customHeight="1">
      <c r="D79" s="63">
        <f t="shared" si="74"/>
        <v>117.77227722772255</v>
      </c>
      <c r="E79" s="62">
        <f t="shared" si="73"/>
        <v>0.08917521172006776</v>
      </c>
      <c r="F79" s="63">
        <f>F78</f>
        <v>131.32737075489942</v>
      </c>
      <c r="G79" s="62">
        <v>0</v>
      </c>
      <c r="K79" s="63">
        <f t="shared" si="75"/>
        <v>128.77227722772255</v>
      </c>
      <c r="L79" s="62">
        <f t="shared" si="72"/>
        <v>0.09983643634683462</v>
      </c>
      <c r="M79" s="63">
        <f>M77+N$30</f>
        <v>111.89827288967327</v>
      </c>
      <c r="N79" s="62">
        <f>(1/(sss_3*(2*3.141621)^0.5))*EXP(-((M79-m_3-G$33/2)^2)/(2*sss_3^2))</f>
        <v>2.780234521300858E-07</v>
      </c>
    </row>
    <row r="80" spans="4:14" s="44" customFormat="1" ht="24.75" customHeight="1">
      <c r="D80" s="63">
        <f t="shared" si="74"/>
        <v>118.06930693069285</v>
      </c>
      <c r="E80" s="62">
        <f t="shared" si="73"/>
        <v>0.09317881308777294</v>
      </c>
      <c r="F80" s="63">
        <f>F78+G$33</f>
        <v>131.15248364798987</v>
      </c>
      <c r="G80" s="62">
        <f>(1/(ss_3*(2*3.141621)^0.5))*EXP(-((F80-mm_3-G$33/2)^2)/(2*ss_3^2))</f>
        <v>0.0011913784828719348</v>
      </c>
      <c r="K80" s="63">
        <f t="shared" si="75"/>
        <v>129.06930693069285</v>
      </c>
      <c r="L80" s="62">
        <f t="shared" si="72"/>
        <v>0.10237359204980721</v>
      </c>
      <c r="M80" s="63">
        <f>M79</f>
        <v>111.89827288967327</v>
      </c>
      <c r="N80" s="62">
        <v>0</v>
      </c>
    </row>
    <row r="81" spans="4:14" s="44" customFormat="1" ht="24.75" customHeight="1">
      <c r="D81" s="63">
        <f t="shared" si="74"/>
        <v>118.36633663366314</v>
      </c>
      <c r="E81" s="62">
        <f t="shared" si="73"/>
        <v>0.09675323197338223</v>
      </c>
      <c r="F81" s="63">
        <f>F80</f>
        <v>131.15248364798987</v>
      </c>
      <c r="G81" s="62">
        <v>0</v>
      </c>
      <c r="K81" s="63">
        <f t="shared" si="75"/>
        <v>129.36633663366314</v>
      </c>
      <c r="L81" s="62">
        <f t="shared" si="72"/>
        <v>0.10431868298685128</v>
      </c>
      <c r="M81" s="63">
        <f>M79+N$30</f>
        <v>111.27784122830828</v>
      </c>
      <c r="N81" s="62">
        <f>(1/(sss_3*(2*3.141621)^0.5))*EXP(-((M81-m_3-G$33/2)^2)/(2*sss_3^2))</f>
        <v>1.1852413144246788E-07</v>
      </c>
    </row>
    <row r="82" spans="4:14" s="44" customFormat="1" ht="24.75" customHeight="1">
      <c r="D82" s="63">
        <f t="shared" si="74"/>
        <v>118.66336633663343</v>
      </c>
      <c r="E82" s="62">
        <f t="shared" si="73"/>
        <v>0.09983643634683462</v>
      </c>
      <c r="F82" s="63">
        <f>F80+G$33</f>
        <v>130.97759654108032</v>
      </c>
      <c r="G82" s="62">
        <f>(1/(ss_3*(2*3.141621)^0.5))*EXP(-((F82-mm_3-G$33/2)^2)/(2*ss_3^2))</f>
        <v>0.001368626876419704</v>
      </c>
      <c r="K82" s="63">
        <f t="shared" si="75"/>
        <v>129.66336633663343</v>
      </c>
      <c r="L82" s="62">
        <f t="shared" si="72"/>
        <v>0.10563589864459763</v>
      </c>
      <c r="M82" s="63">
        <f>M81</f>
        <v>111.27784122830828</v>
      </c>
      <c r="N82" s="62">
        <v>0</v>
      </c>
    </row>
    <row r="83" spans="4:14" s="44" customFormat="1" ht="24.75" customHeight="1">
      <c r="D83" s="63">
        <f t="shared" si="74"/>
        <v>118.96039603960372</v>
      </c>
      <c r="E83" s="62">
        <f t="shared" si="73"/>
        <v>0.10237359204980721</v>
      </c>
      <c r="F83" s="63">
        <f>F82</f>
        <v>130.97759654108032</v>
      </c>
      <c r="G83" s="62">
        <v>0</v>
      </c>
      <c r="K83" s="63">
        <f t="shared" si="75"/>
        <v>129.96039603960372</v>
      </c>
      <c r="L83" s="62">
        <f t="shared" si="72"/>
        <v>0.10630073051277414</v>
      </c>
      <c r="M83" s="63">
        <f>M81+N$30</f>
        <v>110.65740956694329</v>
      </c>
      <c r="N83" s="62">
        <f>(1/(sss_3*(2*3.141621)^0.5))*EXP(-((M83-m_3-G$33/2)^2)/(2*sss_3^2))</f>
        <v>4.916364874655579E-08</v>
      </c>
    </row>
    <row r="84" spans="4:14" s="44" customFormat="1" ht="24.75" customHeight="1">
      <c r="D84" s="63">
        <f t="shared" si="74"/>
        <v>119.25742574257401</v>
      </c>
      <c r="E84" s="62">
        <f t="shared" si="73"/>
        <v>0.10431868298685128</v>
      </c>
      <c r="F84" s="63">
        <f>F82+G$33</f>
        <v>130.80270943417077</v>
      </c>
      <c r="G84" s="62">
        <f>(1/(ss_3*(2*3.141621)^0.5))*EXP(-((F84-mm_3-G$33/2)^2)/(2*ss_3^2))</f>
        <v>0.0015688296882439424</v>
      </c>
      <c r="K84" s="63">
        <f t="shared" si="75"/>
        <v>130.25742574257401</v>
      </c>
      <c r="L84" s="62">
        <f t="shared" si="72"/>
        <v>0.10630073051277472</v>
      </c>
      <c r="M84" s="63">
        <f>M83</f>
        <v>110.65740956694329</v>
      </c>
      <c r="N84" s="62">
        <v>0</v>
      </c>
    </row>
    <row r="85" spans="4:14" s="44" customFormat="1" ht="24.75" customHeight="1">
      <c r="D85" s="63">
        <f t="shared" si="74"/>
        <v>119.5544554455443</v>
      </c>
      <c r="E85" s="62">
        <f t="shared" si="73"/>
        <v>0.10563589864459763</v>
      </c>
      <c r="F85" s="63">
        <f>F84</f>
        <v>130.80270943417077</v>
      </c>
      <c r="G85" s="62">
        <v>0</v>
      </c>
      <c r="K85" s="63">
        <f t="shared" si="75"/>
        <v>130.5544554455443</v>
      </c>
      <c r="L85" s="62">
        <f t="shared" si="72"/>
        <v>0.10563589864459934</v>
      </c>
      <c r="M85" s="63">
        <f>M83+N$30</f>
        <v>110.0369779055783</v>
      </c>
      <c r="N85" s="62">
        <f>(1/(sss_3*(2*3.141621)^0.5))*EXP(-((M85-m_3-G$33/2)^2)/(2*sss_3^2))</f>
        <v>1.984236383352648E-08</v>
      </c>
    </row>
    <row r="86" spans="1:14" ht="24.75" customHeight="1">
      <c r="A86" s="44"/>
      <c r="B86" s="44"/>
      <c r="C86" s="44"/>
      <c r="D86" s="63">
        <f t="shared" si="74"/>
        <v>119.8514851485146</v>
      </c>
      <c r="E86" s="62">
        <f t="shared" si="73"/>
        <v>0.10630073051277414</v>
      </c>
      <c r="F86" s="63">
        <f>F84+G$33</f>
        <v>130.6278223272612</v>
      </c>
      <c r="G86" s="62">
        <f>(1/(ss_3*(2*3.141621)^0.5))*EXP(-((F86-mm_3-G$33/2)^2)/(2*ss_3^2))</f>
        <v>0.0017944111422344771</v>
      </c>
      <c r="H86" s="44"/>
      <c r="I86" s="44"/>
      <c r="J86" s="44"/>
      <c r="K86" s="63">
        <f t="shared" si="75"/>
        <v>130.8514851485146</v>
      </c>
      <c r="L86" s="62">
        <f t="shared" si="72"/>
        <v>0.10431868298685411</v>
      </c>
      <c r="M86" s="63">
        <f>M85</f>
        <v>110.0369779055783</v>
      </c>
      <c r="N86" s="62">
        <v>0</v>
      </c>
    </row>
    <row r="87" spans="1:14" ht="24.75" customHeight="1">
      <c r="A87" s="44"/>
      <c r="B87" s="44"/>
      <c r="C87" s="44"/>
      <c r="D87" s="63">
        <f t="shared" si="74"/>
        <v>120.14851485148489</v>
      </c>
      <c r="E87" s="62">
        <f t="shared" si="73"/>
        <v>0.10630073051277472</v>
      </c>
      <c r="F87" s="63">
        <f>F86</f>
        <v>130.6278223272612</v>
      </c>
      <c r="G87" s="62">
        <v>0</v>
      </c>
      <c r="H87" s="44"/>
      <c r="I87" s="44"/>
      <c r="J87" s="44"/>
      <c r="K87" s="63">
        <f t="shared" si="75"/>
        <v>131.1485148514849</v>
      </c>
      <c r="L87" s="62">
        <f t="shared" si="72"/>
        <v>0.10237359204981109</v>
      </c>
      <c r="M87" s="63">
        <f>M85+N$30</f>
        <v>109.41654624421331</v>
      </c>
      <c r="N87" s="62">
        <f>(1/(sss_3*(2*3.141621)^0.5))*EXP(-((M87-m_3-G$33/2)^2)/(2*sss_3^2))</f>
        <v>7.792103024523815E-09</v>
      </c>
    </row>
    <row r="88" spans="1:14" ht="24.75" customHeight="1">
      <c r="A88" s="44"/>
      <c r="B88" s="44"/>
      <c r="C88" s="44"/>
      <c r="D88" s="63">
        <f t="shared" si="74"/>
        <v>120.44554455445518</v>
      </c>
      <c r="E88" s="62">
        <f t="shared" si="73"/>
        <v>0.10563589864459934</v>
      </c>
      <c r="F88" s="63">
        <f>F86+G$33</f>
        <v>130.45293522035166</v>
      </c>
      <c r="G88" s="62">
        <f>(1/(ss_3*(2*3.141621)^0.5))*EXP(-((F88-mm_3-G$33/2)^2)/(2*ss_3^2))</f>
        <v>0.002047969753994798</v>
      </c>
      <c r="H88" s="44"/>
      <c r="I88" s="44"/>
      <c r="J88" s="44"/>
      <c r="K88" s="63">
        <f t="shared" si="75"/>
        <v>131.44554455445518</v>
      </c>
      <c r="L88" s="62">
        <f t="shared" si="72"/>
        <v>0.09983643634683947</v>
      </c>
      <c r="M88" s="63">
        <f>M87</f>
        <v>109.41654624421331</v>
      </c>
      <c r="N88" s="62">
        <v>0</v>
      </c>
    </row>
    <row r="89" spans="1:14" ht="24.75" customHeight="1">
      <c r="A89" s="12"/>
      <c r="B89" s="12"/>
      <c r="C89" s="12"/>
      <c r="D89" s="63">
        <f t="shared" si="74"/>
        <v>120.74257425742547</v>
      </c>
      <c r="E89" s="62">
        <f t="shared" si="73"/>
        <v>0.10431868298685411</v>
      </c>
      <c r="F89" s="63">
        <f>F88</f>
        <v>130.45293522035166</v>
      </c>
      <c r="G89" s="62">
        <v>0</v>
      </c>
      <c r="H89" s="12"/>
      <c r="I89" s="44"/>
      <c r="J89" s="12"/>
      <c r="K89" s="63">
        <f t="shared" si="75"/>
        <v>131.74257425742547</v>
      </c>
      <c r="L89" s="62">
        <f t="shared" si="72"/>
        <v>0.09675323197338798</v>
      </c>
      <c r="M89" s="63">
        <f>M87+N$30</f>
        <v>108.79611458284832</v>
      </c>
      <c r="N89" s="62">
        <f>(1/(sss_3*(2*3.141621)^0.5))*EXP(-((M89-m_3-G$33/2)^2)/(2*sss_3^2))</f>
        <v>2.9773366202108217E-09</v>
      </c>
    </row>
    <row r="90" spans="1:14" ht="24.75" customHeight="1">
      <c r="A90" s="12"/>
      <c r="B90" s="12"/>
      <c r="C90" s="12"/>
      <c r="D90" s="63">
        <f t="shared" si="74"/>
        <v>121.03960396039577</v>
      </c>
      <c r="E90" s="62">
        <f t="shared" si="73"/>
        <v>0.10237359204981109</v>
      </c>
      <c r="F90" s="63">
        <f>F88+G$33</f>
        <v>130.2780481134421</v>
      </c>
      <c r="G90" s="62">
        <f>(1/(ss_3*(2*3.141621)^0.5))*EXP(-((F90-mm_3-G$33/2)^2)/(2*ss_3^2))</f>
        <v>0.002332279217700026</v>
      </c>
      <c r="H90" s="12"/>
      <c r="I90" s="44"/>
      <c r="J90" s="12"/>
      <c r="K90" s="63">
        <f t="shared" si="75"/>
        <v>132.03960396039577</v>
      </c>
      <c r="L90" s="62">
        <f t="shared" si="72"/>
        <v>0.09317881308777948</v>
      </c>
      <c r="M90" s="63">
        <f>M89</f>
        <v>108.79611458284832</v>
      </c>
      <c r="N90" s="62">
        <v>0</v>
      </c>
    </row>
    <row r="91" spans="1:14" ht="24.75" customHeight="1">
      <c r="A91" s="12"/>
      <c r="B91" s="12"/>
      <c r="C91" s="12"/>
      <c r="D91" s="63">
        <f t="shared" si="74"/>
        <v>121.33663366336606</v>
      </c>
      <c r="E91" s="62">
        <f t="shared" si="73"/>
        <v>0.09983643634683947</v>
      </c>
      <c r="F91" s="63">
        <f>F90</f>
        <v>130.2780481134421</v>
      </c>
      <c r="G91" s="62">
        <v>0</v>
      </c>
      <c r="H91" s="12"/>
      <c r="I91" s="44"/>
      <c r="J91" s="12"/>
      <c r="K91" s="63">
        <f t="shared" si="75"/>
        <v>132.33663366336606</v>
      </c>
      <c r="L91" s="62">
        <f t="shared" si="72"/>
        <v>0.08917521172007499</v>
      </c>
      <c r="M91" s="63">
        <f>M89+N$30</f>
        <v>108.17568292148333</v>
      </c>
      <c r="N91" s="62">
        <f>(1/(sss_3*(2*3.141621)^0.5))*EXP(-((M91-m_3-G$33/2)^2)/(2*sss_3^2))</f>
        <v>1.1069121845516646E-09</v>
      </c>
    </row>
    <row r="92" spans="1:14" ht="24.75" customHeight="1">
      <c r="A92" s="12"/>
      <c r="B92" s="12"/>
      <c r="C92" s="12"/>
      <c r="D92" s="63">
        <f t="shared" si="74"/>
        <v>121.63366336633635</v>
      </c>
      <c r="E92" s="62">
        <f t="shared" si="73"/>
        <v>0.09675323197338798</v>
      </c>
      <c r="F92" s="63">
        <f>F90+G$33</f>
        <v>130.10316100653256</v>
      </c>
      <c r="G92" s="62">
        <f>(1/(ss_3*(2*3.141621)^0.5))*EXP(-((F92-mm_3-G$33/2)^2)/(2*ss_3^2))</f>
        <v>0.0026502873856286855</v>
      </c>
      <c r="H92" s="12"/>
      <c r="I92" s="12"/>
      <c r="J92" s="12"/>
      <c r="K92" s="63">
        <f t="shared" si="75"/>
        <v>132.63366336633635</v>
      </c>
      <c r="L92" s="62">
        <f t="shared" si="72"/>
        <v>0.08480987171206052</v>
      </c>
      <c r="M92" s="63">
        <f>M91</f>
        <v>108.17568292148333</v>
      </c>
      <c r="N92" s="62">
        <v>0</v>
      </c>
    </row>
    <row r="93" spans="1:14" ht="24.75" customHeight="1">
      <c r="A93" s="12"/>
      <c r="B93" s="12"/>
      <c r="C93" s="12"/>
      <c r="D93" s="63">
        <f t="shared" si="74"/>
        <v>121.93069306930664</v>
      </c>
      <c r="E93" s="62">
        <f t="shared" si="73"/>
        <v>0.09317881308777948</v>
      </c>
      <c r="F93" s="63">
        <f>F92</f>
        <v>130.10316100653256</v>
      </c>
      <c r="G93" s="62">
        <v>0</v>
      </c>
      <c r="H93" s="12"/>
      <c r="I93" s="12"/>
      <c r="J93" s="12"/>
      <c r="K93" s="63">
        <f t="shared" si="75"/>
        <v>132.93069306930664</v>
      </c>
      <c r="L93" s="62">
        <f t="shared" si="72"/>
        <v>0.08015376843861918</v>
      </c>
      <c r="M93" s="63">
        <f>M91+N$30</f>
        <v>107.55525126011834</v>
      </c>
      <c r="N93" s="62">
        <f>(1/(sss_3*(2*3.141621)^0.5))*EXP(-((M93-m_3-G$33/2)^2)/(2*sss_3^2))</f>
        <v>4.0041503181613323E-10</v>
      </c>
    </row>
    <row r="94" spans="1:14" ht="24.75" customHeight="1">
      <c r="A94" s="12"/>
      <c r="B94" s="12"/>
      <c r="C94" s="12"/>
      <c r="D94" s="63">
        <f t="shared" si="74"/>
        <v>122.22772277227693</v>
      </c>
      <c r="E94" s="62">
        <f t="shared" si="73"/>
        <v>0.08917521172007499</v>
      </c>
      <c r="F94" s="63">
        <f>F92+G$33</f>
        <v>129.928273899623</v>
      </c>
      <c r="G94" s="62">
        <f>(1/(ss_3*(2*3.141621)^0.5))*EXP(-((F94-mm_3-G$33/2)^2)/(2*ss_3^2))</f>
        <v>0.0030051130853693962</v>
      </c>
      <c r="H94" s="12"/>
      <c r="I94" s="12"/>
      <c r="J94" s="12"/>
      <c r="K94" s="63">
        <f t="shared" si="75"/>
        <v>133.22772277227693</v>
      </c>
      <c r="L94" s="62">
        <f t="shared" si="72"/>
        <v>0.07527950713113594</v>
      </c>
      <c r="M94" s="63">
        <f>M93</f>
        <v>107.55525126011834</v>
      </c>
      <c r="N94" s="62">
        <v>0</v>
      </c>
    </row>
    <row r="95" spans="1:14" ht="24.75" customHeight="1">
      <c r="A95" s="12"/>
      <c r="B95" s="12"/>
      <c r="C95" s="12"/>
      <c r="D95" s="63">
        <f t="shared" si="74"/>
        <v>122.52475247524723</v>
      </c>
      <c r="E95" s="62">
        <f t="shared" si="73"/>
        <v>0.08480987171206052</v>
      </c>
      <c r="F95" s="63">
        <f>F94</f>
        <v>129.928273899623</v>
      </c>
      <c r="G95" s="62">
        <v>0</v>
      </c>
      <c r="H95" s="12"/>
      <c r="I95" s="12"/>
      <c r="J95" s="12"/>
      <c r="K95" s="63">
        <f t="shared" si="75"/>
        <v>133.52475247524723</v>
      </c>
      <c r="L95" s="62">
        <f t="shared" si="72"/>
        <v>0.07025947019927156</v>
      </c>
      <c r="M95" s="63">
        <f>M93+N$30</f>
        <v>106.93481959875335</v>
      </c>
      <c r="N95" s="62">
        <f>(1/(sss_3*(2*3.141621)^0.5))*EXP(-((M95-m_3-G$33/2)^2)/(2*sss_3^2))</f>
        <v>1.409352250509062E-10</v>
      </c>
    </row>
    <row r="96" spans="1:14" ht="24.75" customHeight="1">
      <c r="A96" s="12"/>
      <c r="B96" s="12"/>
      <c r="C96" s="12"/>
      <c r="D96" s="63">
        <f t="shared" si="74"/>
        <v>122.82178217821752</v>
      </c>
      <c r="E96" s="62">
        <f t="shared" si="73"/>
        <v>0.08015376843861918</v>
      </c>
      <c r="F96" s="63">
        <f>F94+G$33</f>
        <v>129.75338679271346</v>
      </c>
      <c r="G96" s="62">
        <f>(1/(ss_3*(2*3.141621)^0.5))*EXP(-((F96-mm_3-G$33/2)^2)/(2*ss_3^2))</f>
        <v>0.0034000405191134783</v>
      </c>
      <c r="H96" s="12"/>
      <c r="I96" s="12"/>
      <c r="J96" s="12"/>
      <c r="K96" s="63">
        <f t="shared" si="75"/>
        <v>133.82178217821752</v>
      </c>
      <c r="L96" s="62">
        <f t="shared" si="72"/>
        <v>0.06516407822531682</v>
      </c>
      <c r="M96" s="63">
        <f>M95</f>
        <v>106.93481959875335</v>
      </c>
      <c r="N96" s="62">
        <v>0</v>
      </c>
    </row>
    <row r="97" spans="1:14" ht="24.75" customHeight="1">
      <c r="A97" s="12"/>
      <c r="B97" s="12"/>
      <c r="C97" s="12"/>
      <c r="D97" s="63">
        <f t="shared" si="74"/>
        <v>123.11881188118781</v>
      </c>
      <c r="E97" s="62">
        <f t="shared" si="73"/>
        <v>0.07527950713113594</v>
      </c>
      <c r="F97" s="63">
        <f>F96</f>
        <v>129.75338679271346</v>
      </c>
      <c r="G97" s="62">
        <v>0</v>
      </c>
      <c r="H97" s="12"/>
      <c r="I97" s="12"/>
      <c r="J97" s="12"/>
      <c r="K97" s="63">
        <f t="shared" si="75"/>
        <v>134.1188118811878</v>
      </c>
      <c r="L97" s="62">
        <f aca="true" t="shared" si="76" ref="L97:L128">(1/(sss_3*(2*3.141621)^0.5))*EXP(-((K100-m_3)^2)/(2*sss_3^2))</f>
        <v>0.060060220767451454</v>
      </c>
      <c r="M97" s="63">
        <f>M95+N$30</f>
        <v>106.31438793738836</v>
      </c>
      <c r="N97" s="62">
        <f>(1/(sss_3*(2*3.141621)^0.5))*EXP(-((M97-m_3-G$33/2)^2)/(2*sss_3^2))</f>
        <v>4.826593343991354E-11</v>
      </c>
    </row>
    <row r="98" spans="1:14" ht="24.75" customHeight="1">
      <c r="A98" s="12"/>
      <c r="B98" s="12"/>
      <c r="C98" s="12"/>
      <c r="D98" s="63">
        <f t="shared" si="74"/>
        <v>123.4158415841581</v>
      </c>
      <c r="E98" s="62">
        <f t="shared" si="73"/>
        <v>0.07025947019927156</v>
      </c>
      <c r="F98" s="63">
        <f>F96+G$33</f>
        <v>129.5784996858039</v>
      </c>
      <c r="G98" s="62">
        <f>(1/(ss_3*(2*3.141621)^0.5))*EXP(-((F98-mm_3-G$33/2)^2)/(2*ss_3^2))</f>
        <v>0.003838510993506545</v>
      </c>
      <c r="H98" s="12"/>
      <c r="I98" s="12"/>
      <c r="J98" s="12"/>
      <c r="K98" s="63">
        <f t="shared" si="75"/>
        <v>134.4158415841581</v>
      </c>
      <c r="L98" s="62">
        <f t="shared" si="76"/>
        <v>0.055009902380218176</v>
      </c>
      <c r="M98" s="63">
        <f>M97</f>
        <v>106.31438793738836</v>
      </c>
      <c r="N98" s="62">
        <v>0</v>
      </c>
    </row>
    <row r="99" spans="1:14" ht="24.75" customHeight="1">
      <c r="A99" s="12"/>
      <c r="B99" s="12"/>
      <c r="C99" s="12"/>
      <c r="D99" s="63">
        <f t="shared" si="74"/>
        <v>123.7128712871284</v>
      </c>
      <c r="E99" s="62">
        <f t="shared" si="73"/>
        <v>0.06516407822531682</v>
      </c>
      <c r="F99" s="63">
        <f>F98</f>
        <v>129.5784996858039</v>
      </c>
      <c r="G99" s="62">
        <v>0</v>
      </c>
      <c r="H99" s="12"/>
      <c r="I99" s="12"/>
      <c r="J99" s="12"/>
      <c r="K99" s="63">
        <f t="shared" si="75"/>
        <v>134.7128712871284</v>
      </c>
      <c r="L99" s="62">
        <f t="shared" si="76"/>
        <v>0.05006913706192209</v>
      </c>
      <c r="M99" s="63">
        <f>M97+N$30</f>
        <v>105.69395627602337</v>
      </c>
      <c r="N99" s="62">
        <f>(1/(sss_3*(2*3.141621)^0.5))*EXP(-((M99-m_3-G$33/2)^2)/(2*sss_3^2))</f>
        <v>1.608325107650957E-11</v>
      </c>
    </row>
    <row r="100" spans="1:14" ht="24.75" customHeight="1">
      <c r="A100" s="12"/>
      <c r="B100" s="12"/>
      <c r="C100" s="12"/>
      <c r="D100" s="63">
        <f t="shared" si="74"/>
        <v>124.00990099009869</v>
      </c>
      <c r="E100" s="62">
        <f aca="true" t="shared" si="77" ref="E100:E131">(1/(ss_3*(2*3.141621)^0.5))*EXP(-((D100-mm_3)^2)/(2*ss_3^2))</f>
        <v>0.060060220767451454</v>
      </c>
      <c r="F100" s="63">
        <f>F98+G$33</f>
        <v>129.40361257889435</v>
      </c>
      <c r="G100" s="62">
        <f>(1/(ss_3*(2*3.141621)^0.5))*EXP(-((F100-mm_3-G$33/2)^2)/(2*ss_3^2))</f>
        <v>0.0043241117378010905</v>
      </c>
      <c r="H100" s="12"/>
      <c r="I100" s="12"/>
      <c r="J100" s="12"/>
      <c r="K100" s="63">
        <f t="shared" si="75"/>
        <v>135.00990099009869</v>
      </c>
      <c r="L100" s="62">
        <f t="shared" si="76"/>
        <v>0.04528711142947379</v>
      </c>
      <c r="M100" s="63">
        <f>M99</f>
        <v>105.69395627602337</v>
      </c>
      <c r="N100" s="62">
        <v>0</v>
      </c>
    </row>
    <row r="101" spans="1:14" ht="24.75" customHeight="1">
      <c r="A101" s="12"/>
      <c r="B101" s="12"/>
      <c r="C101" s="12"/>
      <c r="D101" s="63">
        <f aca="true" t="shared" si="78" ref="D101:D132">D100+E$33</f>
        <v>124.30693069306898</v>
      </c>
      <c r="E101" s="62">
        <f t="shared" si="77"/>
        <v>0.055009902380218176</v>
      </c>
      <c r="F101" s="63">
        <f>F100</f>
        <v>129.40361257889435</v>
      </c>
      <c r="G101" s="62">
        <v>0</v>
      </c>
      <c r="H101" s="12"/>
      <c r="I101" s="12"/>
      <c r="J101" s="12"/>
      <c r="K101" s="63">
        <f aca="true" t="shared" si="79" ref="K101:K132">K100+L$30</f>
        <v>135.30693069306898</v>
      </c>
      <c r="L101" s="62">
        <f t="shared" si="76"/>
        <v>0.040705624049051765</v>
      </c>
      <c r="M101" s="63">
        <f>M99+N$30</f>
        <v>105.07352461465838</v>
      </c>
      <c r="N101" s="62">
        <f>(1/(sss_3*(2*3.141621)^0.5))*EXP(-((M101-m_3-G$33/2)^2)/(2*sss_3^2))</f>
        <v>5.214575378714534E-12</v>
      </c>
    </row>
    <row r="102" spans="1:14" ht="24.75" customHeight="1">
      <c r="A102" s="12"/>
      <c r="B102" s="12"/>
      <c r="C102" s="12"/>
      <c r="D102" s="63">
        <f t="shared" si="78"/>
        <v>124.60396039603927</v>
      </c>
      <c r="E102" s="62">
        <f t="shared" si="77"/>
        <v>0.05006913706192209</v>
      </c>
      <c r="F102" s="63">
        <f>F100+G$33</f>
        <v>129.2287254719848</v>
      </c>
      <c r="G102" s="62">
        <f>(1/(ss_3*(2*3.141621)^0.5))*EXP(-((F102-mm_3-G$33/2)^2)/(2*ss_3^2))</f>
        <v>0.004860561583037326</v>
      </c>
      <c r="H102" s="12"/>
      <c r="I102" s="12"/>
      <c r="J102" s="12"/>
      <c r="K102" s="63">
        <f t="shared" si="79"/>
        <v>135.60396039603927</v>
      </c>
      <c r="L102" s="62">
        <f t="shared" si="76"/>
        <v>0.036358796203034144</v>
      </c>
      <c r="M102" s="63">
        <f>M101</f>
        <v>105.07352461465838</v>
      </c>
      <c r="N102" s="62">
        <v>0</v>
      </c>
    </row>
    <row r="103" spans="1:14" ht="24.75" customHeight="1">
      <c r="A103" s="12"/>
      <c r="B103" s="12"/>
      <c r="C103" s="12"/>
      <c r="D103" s="63">
        <f t="shared" si="78"/>
        <v>124.90099009900956</v>
      </c>
      <c r="E103" s="62">
        <f t="shared" si="77"/>
        <v>0.04528711142947379</v>
      </c>
      <c r="F103" s="63">
        <f>F102</f>
        <v>129.2287254719848</v>
      </c>
      <c r="G103" s="62">
        <v>0</v>
      </c>
      <c r="H103" s="12"/>
      <c r="I103" s="12"/>
      <c r="J103" s="12"/>
      <c r="K103" s="63">
        <f t="shared" si="79"/>
        <v>135.90099009900956</v>
      </c>
      <c r="L103" s="62">
        <f t="shared" si="76"/>
        <v>0.03227303853658091</v>
      </c>
      <c r="M103" s="63">
        <f>M101+N$30</f>
        <v>104.45309295329339</v>
      </c>
      <c r="N103" s="62">
        <f>(1/(sss_3*(2*3.141621)^0.5))*EXP(-((M103-m_3-G$33/2)^2)/(2*sss_3^2))</f>
        <v>1.6450383749028532E-12</v>
      </c>
    </row>
    <row r="104" spans="1:14" ht="24.75" customHeight="1">
      <c r="A104" s="12"/>
      <c r="B104" s="12"/>
      <c r="C104" s="12"/>
      <c r="D104" s="63">
        <f t="shared" si="78"/>
        <v>125.19801980197985</v>
      </c>
      <c r="E104" s="62">
        <f t="shared" si="77"/>
        <v>0.040705624049051765</v>
      </c>
      <c r="F104" s="63">
        <f>F102+G$33</f>
        <v>129.05383836507525</v>
      </c>
      <c r="G104" s="62">
        <f>(1/(ss_3*(2*3.141621)^0.5))*EXP(-((F104-mm_3-G$33/2)^2)/(2*ss_3^2))</f>
        <v>0.00545169329612658</v>
      </c>
      <c r="H104" s="12"/>
      <c r="I104" s="12"/>
      <c r="J104" s="12"/>
      <c r="K104" s="63">
        <f t="shared" si="79"/>
        <v>136.19801980197985</v>
      </c>
      <c r="L104" s="62">
        <f t="shared" si="76"/>
        <v>0.028467248957591507</v>
      </c>
      <c r="M104" s="63">
        <f>M103</f>
        <v>104.45309295329339</v>
      </c>
      <c r="N104" s="62">
        <v>0</v>
      </c>
    </row>
    <row r="105" spans="1:14" ht="24.75" customHeight="1">
      <c r="A105" s="12"/>
      <c r="B105" s="12"/>
      <c r="C105" s="12"/>
      <c r="D105" s="63">
        <f t="shared" si="78"/>
        <v>125.49504950495015</v>
      </c>
      <c r="E105" s="62">
        <f t="shared" si="77"/>
        <v>0.036358796203034144</v>
      </c>
      <c r="F105" s="63">
        <f>F104</f>
        <v>129.05383836507525</v>
      </c>
      <c r="G105" s="62">
        <v>0</v>
      </c>
      <c r="H105" s="12"/>
      <c r="I105" s="12"/>
      <c r="J105" s="12"/>
      <c r="K105" s="63">
        <f t="shared" si="79"/>
        <v>136.49504950495015</v>
      </c>
      <c r="L105" s="62">
        <f t="shared" si="76"/>
        <v>0.024953210170308864</v>
      </c>
      <c r="M105" s="63">
        <f>M103+N$30</f>
        <v>103.8326612919284</v>
      </c>
      <c r="N105" s="62">
        <f>(1/(sss_3*(2*3.141621)^0.5))*EXP(-((M105-m_3-G$33/2)^2)/(2*sss_3^2))</f>
        <v>5.049461823112792E-13</v>
      </c>
    </row>
    <row r="106" spans="1:14" ht="24.75" customHeight="1">
      <c r="A106" s="12"/>
      <c r="B106" s="12"/>
      <c r="C106" s="12"/>
      <c r="D106" s="63">
        <f t="shared" si="78"/>
        <v>125.79207920792044</v>
      </c>
      <c r="E106" s="62">
        <f t="shared" si="77"/>
        <v>0.03227303853658091</v>
      </c>
      <c r="F106" s="63">
        <f>F104+G$33</f>
        <v>128.8789512581657</v>
      </c>
      <c r="G106" s="62">
        <f>(1/(ss_3*(2*3.141621)^0.5))*EXP(-((F106-mm_3-G$33/2)^2)/(2*ss_3^2))</f>
        <v>0.006101432390382891</v>
      </c>
      <c r="H106" s="12"/>
      <c r="I106" s="12"/>
      <c r="J106" s="12"/>
      <c r="K106" s="63">
        <f t="shared" si="79"/>
        <v>136.79207920792044</v>
      </c>
      <c r="L106" s="62">
        <f t="shared" si="76"/>
        <v>0.02173615046104941</v>
      </c>
      <c r="M106" s="63">
        <f>M105</f>
        <v>103.8326612919284</v>
      </c>
      <c r="N106" s="62">
        <v>0</v>
      </c>
    </row>
    <row r="107" spans="1:14" ht="24.75" customHeight="1">
      <c r="A107" s="12"/>
      <c r="B107" s="12"/>
      <c r="C107" s="12"/>
      <c r="D107" s="63">
        <f t="shared" si="78"/>
        <v>126.08910891089073</v>
      </c>
      <c r="E107" s="62">
        <f t="shared" si="77"/>
        <v>0.028467248957591507</v>
      </c>
      <c r="F107" s="63">
        <f>F106</f>
        <v>128.8789512581657</v>
      </c>
      <c r="G107" s="62">
        <v>0</v>
      </c>
      <c r="H107" s="12"/>
      <c r="I107" s="12"/>
      <c r="J107" s="12"/>
      <c r="K107" s="63">
        <f t="shared" si="79"/>
        <v>137.08910891089073</v>
      </c>
      <c r="L107" s="62">
        <f t="shared" si="76"/>
        <v>0.018815428832360627</v>
      </c>
      <c r="M107" s="63">
        <f>M105+N$30</f>
        <v>103.21222963056341</v>
      </c>
      <c r="N107" s="62">
        <f>(1/(sss_3*(2*3.141621)^0.5))*EXP(-((M107-m_3-G$33/2)^2)/(2*sss_3^2))</f>
        <v>1.508086069777646E-13</v>
      </c>
    </row>
    <row r="108" spans="1:14" ht="24.75" customHeight="1">
      <c r="A108" s="12"/>
      <c r="B108" s="12"/>
      <c r="C108" s="12"/>
      <c r="D108" s="63">
        <f t="shared" si="78"/>
        <v>126.38613861386102</v>
      </c>
      <c r="E108" s="62">
        <f t="shared" si="77"/>
        <v>0.024953210170308864</v>
      </c>
      <c r="F108" s="63">
        <f>F106+G$33</f>
        <v>128.70406415125615</v>
      </c>
      <c r="G108" s="62">
        <f>(1/(ss_3*(2*3.141621)^0.5))*EXP(-((F108-mm_3-G$33/2)^2)/(2*ss_3^2))</f>
        <v>0.006813772268501942</v>
      </c>
      <c r="H108" s="12"/>
      <c r="I108" s="12"/>
      <c r="J108" s="12"/>
      <c r="K108" s="63">
        <f t="shared" si="79"/>
        <v>137.38613861386102</v>
      </c>
      <c r="L108" s="62">
        <f t="shared" si="76"/>
        <v>0.016185305175347085</v>
      </c>
      <c r="M108" s="63">
        <f>M107</f>
        <v>103.21222963056341</v>
      </c>
      <c r="N108" s="62">
        <v>0</v>
      </c>
    </row>
    <row r="109" spans="1:14" ht="24.75" customHeight="1">
      <c r="A109" s="12"/>
      <c r="B109" s="12"/>
      <c r="C109" s="12"/>
      <c r="D109" s="63">
        <f t="shared" si="78"/>
        <v>126.68316831683131</v>
      </c>
      <c r="E109" s="62">
        <f t="shared" si="77"/>
        <v>0.02173615046104941</v>
      </c>
      <c r="F109" s="63">
        <f>F108</f>
        <v>128.70406415125615</v>
      </c>
      <c r="G109" s="62">
        <v>0</v>
      </c>
      <c r="H109" s="12"/>
      <c r="I109" s="12"/>
      <c r="J109" s="12"/>
      <c r="K109" s="63">
        <f t="shared" si="79"/>
        <v>137.6831683168313</v>
      </c>
      <c r="L109" s="62">
        <f t="shared" si="76"/>
        <v>0.013835757646091584</v>
      </c>
      <c r="M109" s="63">
        <f>M107+N$30</f>
        <v>102.59179796919842</v>
      </c>
      <c r="N109" s="62">
        <f>(1/(sss_3*(2*3.141621)^0.5))*EXP(-((M109-m_3-G$33/2)^2)/(2*sss_3^2))</f>
        <v>4.382471894086057E-14</v>
      </c>
    </row>
    <row r="110" spans="1:14" ht="24.75" customHeight="1">
      <c r="A110" s="12"/>
      <c r="B110" s="12"/>
      <c r="C110" s="12"/>
      <c r="D110" s="63">
        <f t="shared" si="78"/>
        <v>126.9801980198016</v>
      </c>
      <c r="E110" s="62">
        <f t="shared" si="77"/>
        <v>0.018815428832360627</v>
      </c>
      <c r="F110" s="63">
        <f>F108+G$33</f>
        <v>128.5291770443466</v>
      </c>
      <c r="G110" s="62">
        <f>(1/(ss_3*(2*3.141621)^0.5))*EXP(-((F110-mm_3-G$33/2)^2)/(2*ss_3^2))</f>
        <v>0.007592745595357354</v>
      </c>
      <c r="H110" s="12"/>
      <c r="I110" s="12"/>
      <c r="J110" s="12"/>
      <c r="K110" s="63">
        <f t="shared" si="79"/>
        <v>137.9801980198016</v>
      </c>
      <c r="L110" s="62">
        <f t="shared" si="76"/>
        <v>0.01175331245726416</v>
      </c>
      <c r="M110" s="63">
        <f>M109</f>
        <v>102.59179796919842</v>
      </c>
      <c r="N110" s="62">
        <v>0</v>
      </c>
    </row>
    <row r="111" spans="1:14" ht="24.75" customHeight="1">
      <c r="A111" s="12"/>
      <c r="B111" s="12"/>
      <c r="C111" s="12"/>
      <c r="D111" s="63">
        <f t="shared" si="78"/>
        <v>127.2772277227719</v>
      </c>
      <c r="E111" s="62">
        <f t="shared" si="77"/>
        <v>0.016185305175347085</v>
      </c>
      <c r="F111" s="63">
        <f>F110</f>
        <v>128.5291770443466</v>
      </c>
      <c r="G111" s="62">
        <v>0</v>
      </c>
      <c r="H111" s="12"/>
      <c r="I111" s="12"/>
      <c r="J111" s="12"/>
      <c r="K111" s="63">
        <f t="shared" si="79"/>
        <v>138.2772277227719</v>
      </c>
      <c r="L111" s="62">
        <f t="shared" si="76"/>
        <v>0.009921855545669487</v>
      </c>
      <c r="M111" s="63">
        <f>M109+N$30</f>
        <v>101.97136630783343</v>
      </c>
      <c r="N111" s="62">
        <f>(1/(sss_3*(2*3.141621)^0.5))*EXP(-((M111-m_3-G$33/2)^2)/(2*sss_3^2))</f>
        <v>1.2391506998219899E-14</v>
      </c>
    </row>
    <row r="112" spans="1:14" ht="24.75" customHeight="1">
      <c r="A112" s="12"/>
      <c r="B112" s="12"/>
      <c r="C112" s="12"/>
      <c r="D112" s="63">
        <f t="shared" si="78"/>
        <v>127.57425742574219</v>
      </c>
      <c r="E112" s="62">
        <f t="shared" si="77"/>
        <v>0.013835757646091584</v>
      </c>
      <c r="F112" s="63">
        <f>F110+G$33</f>
        <v>128.35428993743704</v>
      </c>
      <c r="G112" s="62">
        <f>(1/(ss_3*(2*3.141621)^0.5))*EXP(-((F112-mm_3-G$33/2)^2)/(2*ss_3^2))</f>
        <v>0.008442391846265362</v>
      </c>
      <c r="H112" s="12"/>
      <c r="I112" s="12"/>
      <c r="J112" s="12"/>
      <c r="K112" s="63">
        <f t="shared" si="79"/>
        <v>138.5742574257422</v>
      </c>
      <c r="L112" s="62">
        <f t="shared" si="76"/>
        <v>0.008323400645254444</v>
      </c>
      <c r="M112" s="63">
        <f>M111</f>
        <v>101.97136630783343</v>
      </c>
      <c r="N112" s="62">
        <v>0</v>
      </c>
    </row>
    <row r="113" spans="1:14" ht="24.75" customHeight="1">
      <c r="A113" s="12"/>
      <c r="B113" s="12"/>
      <c r="C113" s="12"/>
      <c r="D113" s="63">
        <f t="shared" si="78"/>
        <v>127.87128712871248</v>
      </c>
      <c r="E113" s="62">
        <f t="shared" si="77"/>
        <v>0.01175331245726416</v>
      </c>
      <c r="F113" s="63">
        <f>F112</f>
        <v>128.35428993743704</v>
      </c>
      <c r="G113" s="62">
        <v>0</v>
      </c>
      <c r="H113" s="12"/>
      <c r="I113" s="12"/>
      <c r="J113" s="12"/>
      <c r="K113" s="63">
        <f t="shared" si="79"/>
        <v>138.87128712871248</v>
      </c>
      <c r="L113" s="62">
        <f t="shared" si="76"/>
        <v>0.006938793804007811</v>
      </c>
      <c r="M113" s="63">
        <f>M111+N$30</f>
        <v>101.35093464646845</v>
      </c>
      <c r="N113" s="62">
        <f>(1/(sss_3*(2*3.141621)^0.5))*EXP(-((M113-m_3-G$33/2)^2)/(2*sss_3^2))</f>
        <v>3.4091105858919352E-15</v>
      </c>
    </row>
    <row r="114" spans="1:14" ht="24.75" customHeight="1">
      <c r="A114" s="12"/>
      <c r="B114" s="12"/>
      <c r="C114" s="12"/>
      <c r="D114" s="63">
        <f t="shared" si="78"/>
        <v>128.16831683168277</v>
      </c>
      <c r="E114" s="62">
        <f t="shared" si="77"/>
        <v>0.009921855545669487</v>
      </c>
      <c r="F114" s="63">
        <f>F112+G$33</f>
        <v>128.1794028305275</v>
      </c>
      <c r="G114" s="62">
        <f>(1/(ss_3*(2*3.141621)^0.5))*EXP(-((F114-mm_3-G$33/2)^2)/(2*ss_3^2))</f>
        <v>0.009366721031392826</v>
      </c>
      <c r="H114" s="12"/>
      <c r="I114" s="12"/>
      <c r="J114" s="12"/>
      <c r="K114" s="63">
        <f t="shared" si="79"/>
        <v>139.16831683168277</v>
      </c>
      <c r="L114" s="62">
        <f t="shared" si="76"/>
        <v>0.00574833998271741</v>
      </c>
      <c r="M114" s="63">
        <f>M113</f>
        <v>101.35093464646845</v>
      </c>
      <c r="N114" s="62">
        <v>0</v>
      </c>
    </row>
    <row r="115" spans="1:14" ht="24.75" customHeight="1">
      <c r="A115" s="12"/>
      <c r="B115" s="12"/>
      <c r="C115" s="12"/>
      <c r="D115" s="63">
        <f t="shared" si="78"/>
        <v>128.46534653465307</v>
      </c>
      <c r="E115" s="62">
        <f t="shared" si="77"/>
        <v>0.008323400645254444</v>
      </c>
      <c r="F115" s="63">
        <f>F114</f>
        <v>128.1794028305275</v>
      </c>
      <c r="G115" s="62">
        <v>0</v>
      </c>
      <c r="H115" s="12"/>
      <c r="I115" s="12"/>
      <c r="J115" s="12"/>
      <c r="K115" s="63">
        <f t="shared" si="79"/>
        <v>139.46534653465307</v>
      </c>
      <c r="L115" s="62">
        <f t="shared" si="76"/>
        <v>0.0047323427613541035</v>
      </c>
      <c r="M115" s="63">
        <f>M113+N$30</f>
        <v>100.73050298510346</v>
      </c>
      <c r="N115" s="62">
        <f>(1/(sss_3*(2*3.141621)^0.5))*EXP(-((M115-m_3-G$33/2)^2)/(2*sss_3^2))</f>
        <v>9.125780693770915E-16</v>
      </c>
    </row>
    <row r="116" spans="1:14" ht="24.75" customHeight="1">
      <c r="A116" s="12"/>
      <c r="B116" s="12"/>
      <c r="C116" s="12"/>
      <c r="D116" s="63">
        <f t="shared" si="78"/>
        <v>128.76237623762336</v>
      </c>
      <c r="E116" s="62">
        <f t="shared" si="77"/>
        <v>0.006938793804007811</v>
      </c>
      <c r="F116" s="63">
        <f>F114+G$33</f>
        <v>128.00451572361794</v>
      </c>
      <c r="G116" s="62">
        <f>(1/(ss_3*(2*3.141621)^0.5))*EXP(-((F116-mm_3-G$33/2)^2)/(2*ss_3^2))</f>
        <v>0.010369673658409594</v>
      </c>
      <c r="H116" s="12"/>
      <c r="I116" s="12"/>
      <c r="J116" s="12"/>
      <c r="K116" s="63">
        <f t="shared" si="79"/>
        <v>139.76237623762336</v>
      </c>
      <c r="L116" s="62">
        <f t="shared" si="76"/>
        <v>0.003871553111554282</v>
      </c>
      <c r="M116" s="63">
        <f>M115</f>
        <v>100.73050298510346</v>
      </c>
      <c r="N116" s="62">
        <v>0</v>
      </c>
    </row>
    <row r="117" spans="1:14" ht="24.75" customHeight="1">
      <c r="A117" s="12"/>
      <c r="B117" s="12"/>
      <c r="C117" s="12"/>
      <c r="D117" s="63">
        <f t="shared" si="78"/>
        <v>129.05940594059365</v>
      </c>
      <c r="E117" s="62">
        <f t="shared" si="77"/>
        <v>0.00574833998271741</v>
      </c>
      <c r="F117" s="63">
        <f>F116</f>
        <v>128.00451572361794</v>
      </c>
      <c r="G117" s="62">
        <v>0</v>
      </c>
      <c r="H117" s="12"/>
      <c r="I117" s="12"/>
      <c r="J117" s="12"/>
      <c r="K117" s="63">
        <f t="shared" si="79"/>
        <v>140.05940594059365</v>
      </c>
      <c r="L117" s="62">
        <f t="shared" si="76"/>
        <v>0.0031475274928338156</v>
      </c>
      <c r="M117" s="63">
        <f>M115+N$30</f>
        <v>100.11007132373847</v>
      </c>
      <c r="N117" s="62">
        <f>(1/(sss_3*(2*3.141621)^0.5))*EXP(-((M117-m_3-G$33/2)^2)/(2*sss_3^2))</f>
        <v>2.3769001725767896E-16</v>
      </c>
    </row>
    <row r="118" spans="1:14" ht="24.75" customHeight="1">
      <c r="A118" s="12"/>
      <c r="B118" s="12"/>
      <c r="C118" s="12"/>
      <c r="D118" s="63">
        <f t="shared" si="78"/>
        <v>129.35643564356394</v>
      </c>
      <c r="E118" s="62">
        <f t="shared" si="77"/>
        <v>0.0047323427613541035</v>
      </c>
      <c r="F118" s="63">
        <f>F116+G$33</f>
        <v>127.8296286167084</v>
      </c>
      <c r="G118" s="62">
        <f>(1/(ss_3*(2*3.141621)^0.5))*EXP(-((F118-mm_3-G$33/2)^2)/(2*ss_3^2))</f>
        <v>0.011455077062785944</v>
      </c>
      <c r="H118" s="12"/>
      <c r="I118" s="12"/>
      <c r="J118" s="12"/>
      <c r="K118" s="63">
        <f t="shared" si="79"/>
        <v>140.35643564356394</v>
      </c>
      <c r="L118" s="62">
        <f t="shared" si="76"/>
        <v>0.002542899082852788</v>
      </c>
      <c r="M118" s="63">
        <f>M117</f>
        <v>100.11007132373847</v>
      </c>
      <c r="N118" s="62">
        <v>0</v>
      </c>
    </row>
    <row r="119" spans="1:14" ht="24.75" customHeight="1">
      <c r="A119" s="12"/>
      <c r="B119" s="12"/>
      <c r="C119" s="12"/>
      <c r="D119" s="63">
        <f t="shared" si="78"/>
        <v>129.65346534653423</v>
      </c>
      <c r="E119" s="62">
        <f t="shared" si="77"/>
        <v>0.003871553111554282</v>
      </c>
      <c r="F119" s="63">
        <f>F118</f>
        <v>127.8296286167084</v>
      </c>
      <c r="G119" s="62">
        <v>0</v>
      </c>
      <c r="H119" s="12"/>
      <c r="I119" s="12"/>
      <c r="J119" s="12"/>
      <c r="K119" s="63">
        <f t="shared" si="79"/>
        <v>140.65346534653423</v>
      </c>
      <c r="L119" s="62">
        <f t="shared" si="76"/>
        <v>0.0020415687068562668</v>
      </c>
      <c r="M119" s="63">
        <f>M117+N$30</f>
        <v>99.48963966237348</v>
      </c>
      <c r="N119" s="62">
        <f>(1/(sss_3*(2*3.141621)^0.5))*EXP(-((M119-m_3-G$33/2)^2)/(2*sss_3^2))</f>
        <v>6.023706905979852E-17</v>
      </c>
    </row>
    <row r="120" spans="1:14" ht="24.75" customHeight="1">
      <c r="A120" s="12"/>
      <c r="B120" s="12"/>
      <c r="C120" s="12"/>
      <c r="D120" s="63">
        <f t="shared" si="78"/>
        <v>129.95049504950453</v>
      </c>
      <c r="E120" s="62">
        <f t="shared" si="77"/>
        <v>0.0031475274928338156</v>
      </c>
      <c r="F120" s="63">
        <f>F118+G$33</f>
        <v>127.65474150979887</v>
      </c>
      <c r="G120" s="62">
        <f>(1/(ss_3*(2*3.141621)^0.5))*EXP(-((F120-mm_3-G$33/2)^2)/(2*ss_3^2))</f>
        <v>0.012626598307588183</v>
      </c>
      <c r="H120" s="12"/>
      <c r="I120" s="12"/>
      <c r="J120" s="12"/>
      <c r="K120" s="63">
        <f t="shared" si="79"/>
        <v>140.95049504950453</v>
      </c>
      <c r="L120" s="62">
        <f t="shared" si="76"/>
        <v>0.001628823990998095</v>
      </c>
      <c r="M120" s="63">
        <f>M119</f>
        <v>99.48963966237348</v>
      </c>
      <c r="N120" s="62">
        <v>0</v>
      </c>
    </row>
    <row r="121" spans="1:14" ht="24.75" customHeight="1">
      <c r="A121" s="12"/>
      <c r="B121" s="12"/>
      <c r="C121" s="12"/>
      <c r="D121" s="63">
        <f t="shared" si="78"/>
        <v>130.24752475247482</v>
      </c>
      <c r="E121" s="62">
        <f t="shared" si="77"/>
        <v>0.002542899082852788</v>
      </c>
      <c r="F121" s="63">
        <f>F120</f>
        <v>127.65474150979887</v>
      </c>
      <c r="G121" s="62">
        <v>0</v>
      </c>
      <c r="H121" s="12"/>
      <c r="I121" s="12"/>
      <c r="J121" s="12"/>
      <c r="K121" s="63">
        <f t="shared" si="79"/>
        <v>141.24752475247482</v>
      </c>
      <c r="L121" s="62">
        <f t="shared" si="76"/>
        <v>0.001291396475520029</v>
      </c>
      <c r="M121" s="63">
        <f>M119+N$30</f>
        <v>98.86920800100849</v>
      </c>
      <c r="N121" s="62">
        <f>(1/(sss_3*(2*3.141621)^0.5))*EXP(-((M121-m_3-G$33/2)^2)/(2*sss_3^2))</f>
        <v>1.4853496503161898E-17</v>
      </c>
    </row>
    <row r="122" spans="1:14" ht="24.75" customHeight="1">
      <c r="A122" s="12"/>
      <c r="B122" s="12"/>
      <c r="C122" s="12"/>
      <c r="D122" s="63">
        <f t="shared" si="78"/>
        <v>130.5445544554451</v>
      </c>
      <c r="E122" s="62">
        <f t="shared" si="77"/>
        <v>0.0020415687068562668</v>
      </c>
      <c r="F122" s="63">
        <f>F120+G$33</f>
        <v>127.47985440288933</v>
      </c>
      <c r="G122" s="62">
        <f>(1/(ss_3*(2*3.141621)^0.5))*EXP(-((F122-mm_3-G$33/2)^2)/(2*ss_3^2))</f>
        <v>0.013887693931306868</v>
      </c>
      <c r="H122" s="12"/>
      <c r="I122" s="12"/>
      <c r="J122" s="12"/>
      <c r="K122" s="63">
        <f t="shared" si="79"/>
        <v>141.5445544554451</v>
      </c>
      <c r="L122" s="62">
        <f t="shared" si="76"/>
        <v>0.0010174669668523667</v>
      </c>
      <c r="M122" s="63">
        <f>M121</f>
        <v>98.86920800100849</v>
      </c>
      <c r="N122" s="62">
        <v>0</v>
      </c>
    </row>
    <row r="123" spans="1:14" ht="24.75" customHeight="1">
      <c r="A123" s="12"/>
      <c r="B123" s="12"/>
      <c r="C123" s="12"/>
      <c r="D123" s="63">
        <f t="shared" si="78"/>
        <v>130.8415841584154</v>
      </c>
      <c r="E123" s="62">
        <f t="shared" si="77"/>
        <v>0.001628823990998095</v>
      </c>
      <c r="F123" s="63">
        <f>F122</f>
        <v>127.47985440288933</v>
      </c>
      <c r="G123" s="62">
        <v>0</v>
      </c>
      <c r="H123" s="12"/>
      <c r="I123" s="12"/>
      <c r="J123" s="12"/>
      <c r="K123" s="63">
        <f t="shared" si="79"/>
        <v>141.8415841584154</v>
      </c>
      <c r="L123" s="62">
        <f t="shared" si="76"/>
        <v>0.000796629384806051</v>
      </c>
      <c r="M123" s="63">
        <f>M121+N$30</f>
        <v>98.2487763396435</v>
      </c>
      <c r="N123" s="62">
        <f>(1/(sss_3*(2*3.141621)^0.5))*EXP(-((M123-m_3-G$33/2)^2)/(2*sss_3^2))</f>
        <v>3.563736130324498E-18</v>
      </c>
    </row>
    <row r="124" spans="1:14" ht="24.75" customHeight="1">
      <c r="A124" s="12"/>
      <c r="B124" s="12"/>
      <c r="C124" s="12"/>
      <c r="D124" s="63">
        <f t="shared" si="78"/>
        <v>131.1386138613857</v>
      </c>
      <c r="E124" s="62">
        <f t="shared" si="77"/>
        <v>0.001291396475520029</v>
      </c>
      <c r="F124" s="63">
        <f>F122+G$33</f>
        <v>127.3049672959798</v>
      </c>
      <c r="G124" s="62">
        <f>(1/(ss_3*(2*3.141621)^0.5))*EXP(-((F124-mm_3-G$33/2)^2)/(2*ss_3^2))</f>
        <v>0.01524155690204908</v>
      </c>
      <c r="H124" s="12"/>
      <c r="I124" s="12"/>
      <c r="J124" s="12"/>
      <c r="K124" s="63">
        <f t="shared" si="79"/>
        <v>142.1386138613857</v>
      </c>
      <c r="L124" s="62">
        <f t="shared" si="76"/>
        <v>0.000619822885822284</v>
      </c>
      <c r="M124" s="63">
        <f>M123</f>
        <v>98.2487763396435</v>
      </c>
      <c r="N124" s="62">
        <v>0</v>
      </c>
    </row>
    <row r="125" spans="1:14" ht="24.75" customHeight="1">
      <c r="A125" s="12"/>
      <c r="B125" s="12"/>
      <c r="C125" s="12"/>
      <c r="D125" s="63">
        <f t="shared" si="78"/>
        <v>131.43564356435598</v>
      </c>
      <c r="E125" s="62">
        <f t="shared" si="77"/>
        <v>0.0010174669668523667</v>
      </c>
      <c r="F125" s="63">
        <f>F124</f>
        <v>127.3049672959798</v>
      </c>
      <c r="G125" s="62">
        <v>0</v>
      </c>
      <c r="H125" s="12"/>
      <c r="I125" s="12"/>
      <c r="J125" s="12"/>
      <c r="K125" s="63">
        <f t="shared" si="79"/>
        <v>142.43564356435598</v>
      </c>
      <c r="L125" s="62">
        <f t="shared" si="76"/>
        <v>0.0004792412316788719</v>
      </c>
      <c r="M125" s="63">
        <f>M123+N$30</f>
        <v>97.62834467827851</v>
      </c>
      <c r="N125" s="62">
        <f>(1/(sss_3*(2*3.141621)^0.5))*EXP(-((M125-m_3-G$33/2)^2)/(2*sss_3^2))</f>
        <v>8.319445051950446E-19</v>
      </c>
    </row>
    <row r="126" spans="1:14" ht="24.75" customHeight="1">
      <c r="A126" s="12"/>
      <c r="B126" s="12"/>
      <c r="C126" s="12"/>
      <c r="D126" s="63">
        <f t="shared" si="78"/>
        <v>131.73267326732628</v>
      </c>
      <c r="E126" s="62">
        <f t="shared" si="77"/>
        <v>0.000796629384806051</v>
      </c>
      <c r="F126" s="63">
        <f>F124+G$33</f>
        <v>127.13008018907026</v>
      </c>
      <c r="G126" s="62">
        <f>(1/(ss_3*(2*3.141621)^0.5))*EXP(-((F126-mm_3-G$33/2)^2)/(2*ss_3^2))</f>
        <v>0.01669106121802536</v>
      </c>
      <c r="H126" s="12"/>
      <c r="I126" s="12"/>
      <c r="J126" s="12"/>
      <c r="K126" s="63">
        <f t="shared" si="79"/>
        <v>142.73267326732628</v>
      </c>
      <c r="L126" s="62">
        <f t="shared" si="76"/>
        <v>0.00036822733579819404</v>
      </c>
      <c r="M126" s="63">
        <f>M125</f>
        <v>97.62834467827851</v>
      </c>
      <c r="N126" s="62">
        <v>0</v>
      </c>
    </row>
    <row r="127" spans="1:14" ht="24.75" customHeight="1">
      <c r="A127" s="12"/>
      <c r="B127" s="12"/>
      <c r="C127" s="12"/>
      <c r="D127" s="63">
        <f t="shared" si="78"/>
        <v>132.02970297029657</v>
      </c>
      <c r="E127" s="62">
        <f t="shared" si="77"/>
        <v>0.000619822885822284</v>
      </c>
      <c r="F127" s="63">
        <f>F126</f>
        <v>127.13008018907026</v>
      </c>
      <c r="G127" s="62">
        <v>0</v>
      </c>
      <c r="H127" s="12"/>
      <c r="I127" s="12"/>
      <c r="J127" s="12"/>
      <c r="K127" s="63">
        <f t="shared" si="79"/>
        <v>143.02970297029657</v>
      </c>
      <c r="L127" s="62">
        <f t="shared" si="76"/>
        <v>0.0002811597561360576</v>
      </c>
      <c r="M127" s="63">
        <f>M125+N$30</f>
        <v>97.00791301691352</v>
      </c>
      <c r="N127" s="62">
        <f>(1/(sss_3*(2*3.141621)^0.5))*EXP(-((M127-m_3-G$33/2)^2)/(2*sss_3^2))</f>
        <v>1.8897099554835152E-19</v>
      </c>
    </row>
    <row r="128" spans="1:14" ht="24.75" customHeight="1">
      <c r="A128" s="12"/>
      <c r="B128" s="12"/>
      <c r="C128" s="12"/>
      <c r="D128" s="63">
        <f t="shared" si="78"/>
        <v>132.32673267326686</v>
      </c>
      <c r="E128" s="62">
        <f t="shared" si="77"/>
        <v>0.0004792412316788719</v>
      </c>
      <c r="F128" s="63">
        <f>F126+G$33</f>
        <v>126.95519308216072</v>
      </c>
      <c r="G128" s="62">
        <f>(1/(ss_3*(2*3.141621)^0.5))*EXP(-((F128-mm_3-G$33/2)^2)/(2*ss_3^2))</f>
        <v>0.01823870467618011</v>
      </c>
      <c r="H128" s="12"/>
      <c r="I128" s="12"/>
      <c r="J128" s="12"/>
      <c r="K128" s="63">
        <f t="shared" si="79"/>
        <v>143.32673267326686</v>
      </c>
      <c r="L128" s="62">
        <f t="shared" si="76"/>
        <v>0.00021333669970856553</v>
      </c>
      <c r="M128" s="63">
        <f>M127</f>
        <v>97.00791301691352</v>
      </c>
      <c r="N128" s="62">
        <v>0</v>
      </c>
    </row>
    <row r="129" spans="1:14" ht="24.75" customHeight="1">
      <c r="A129" s="12"/>
      <c r="B129" s="12"/>
      <c r="C129" s="12"/>
      <c r="D129" s="63">
        <f t="shared" si="78"/>
        <v>132.62376237623715</v>
      </c>
      <c r="E129" s="62">
        <f t="shared" si="77"/>
        <v>0.00036822733579819404</v>
      </c>
      <c r="F129" s="63">
        <f>F128</f>
        <v>126.95519308216072</v>
      </c>
      <c r="G129" s="62">
        <v>0</v>
      </c>
      <c r="H129" s="12"/>
      <c r="I129" s="12"/>
      <c r="J129" s="12"/>
      <c r="K129" s="63">
        <f t="shared" si="79"/>
        <v>143.62376237623715</v>
      </c>
      <c r="L129" s="62">
        <f aca="true" t="shared" si="80" ref="L129:L134">(1/(sss_3*(2*3.141621)^0.5))*EXP(-((K132-m_3)^2)/(2*sss_3^2))</f>
        <v>0.000160861927715952</v>
      </c>
      <c r="M129" s="63">
        <f>M127+N$30</f>
        <v>96.38748135554853</v>
      </c>
      <c r="N129" s="62">
        <f>(1/(sss_3*(2*3.141621)^0.5))*EXP(-((M129-m_3-G$33/2)^2)/(2*sss_3^2))</f>
        <v>4.176456094911354E-20</v>
      </c>
    </row>
    <row r="130" spans="1:14" ht="24.75" customHeight="1">
      <c r="A130" s="12"/>
      <c r="B130" s="12"/>
      <c r="C130" s="12"/>
      <c r="D130" s="63">
        <f t="shared" si="78"/>
        <v>132.92079207920744</v>
      </c>
      <c r="E130" s="62">
        <f t="shared" si="77"/>
        <v>0.0002811597561360576</v>
      </c>
      <c r="F130" s="63">
        <f>F128+G$33</f>
        <v>126.78030597525118</v>
      </c>
      <c r="G130" s="62">
        <f>(1/(ss_3*(2*3.141621)^0.5))*EXP(-((F130-mm_3-G$33/2)^2)/(2*ss_3^2))</f>
        <v>0.019886550411405357</v>
      </c>
      <c r="H130" s="12"/>
      <c r="I130" s="12"/>
      <c r="J130" s="12"/>
      <c r="K130" s="63">
        <f t="shared" si="79"/>
        <v>143.92079207920744</v>
      </c>
      <c r="L130" s="62">
        <f t="shared" si="80"/>
        <v>0.00012053585352130169</v>
      </c>
      <c r="M130" s="63">
        <f>M129</f>
        <v>96.38748135554853</v>
      </c>
      <c r="N130" s="62">
        <v>0</v>
      </c>
    </row>
    <row r="131" spans="1:14" ht="24.75" customHeight="1">
      <c r="A131" s="12"/>
      <c r="B131" s="12"/>
      <c r="C131" s="12"/>
      <c r="D131" s="63">
        <f t="shared" si="78"/>
        <v>133.21782178217774</v>
      </c>
      <c r="E131" s="62">
        <f t="shared" si="77"/>
        <v>0.00021333669970856553</v>
      </c>
      <c r="F131" s="63">
        <f>F130</f>
        <v>126.78030597525118</v>
      </c>
      <c r="G131" s="62">
        <v>0</v>
      </c>
      <c r="H131" s="12"/>
      <c r="I131" s="12"/>
      <c r="J131" s="12"/>
      <c r="K131" s="63">
        <f t="shared" si="79"/>
        <v>144.21782178217774</v>
      </c>
      <c r="L131" s="62">
        <f t="shared" si="80"/>
        <v>8.97541437849894E-05</v>
      </c>
      <c r="M131" s="63">
        <f>M129+N$30</f>
        <v>95.76704969418354</v>
      </c>
      <c r="N131" s="62">
        <f>(1/(sss_3*(2*3.141621)^0.5))*EXP(-((M131-m_3-G$33/2)^2)/(2*sss_3^2))</f>
        <v>8.981164793119974E-21</v>
      </c>
    </row>
    <row r="132" spans="1:14" ht="24.75" customHeight="1">
      <c r="A132" s="12"/>
      <c r="B132" s="12"/>
      <c r="C132" s="12"/>
      <c r="D132" s="63">
        <f t="shared" si="78"/>
        <v>133.51485148514803</v>
      </c>
      <c r="E132" s="62">
        <f aca="true" t="shared" si="81" ref="E132:E137">(1/(ss_3*(2*3.141621)^0.5))*EXP(-((D132-mm_3)^2)/(2*ss_3^2))</f>
        <v>0.000160861927715952</v>
      </c>
      <c r="F132" s="63">
        <f>F130+G$33</f>
        <v>126.60541886834164</v>
      </c>
      <c r="G132" s="62">
        <f>(1/(ss_3*(2*3.141621)^0.5))*EXP(-((F132-mm_3-G$33/2)^2)/(2*ss_3^2))</f>
        <v>0.021636167886262804</v>
      </c>
      <c r="H132" s="12"/>
      <c r="I132" s="12"/>
      <c r="J132" s="12"/>
      <c r="K132" s="63">
        <f t="shared" si="79"/>
        <v>144.51485148514803</v>
      </c>
      <c r="L132" s="62">
        <f t="shared" si="80"/>
        <v>6.641528662428769E-05</v>
      </c>
      <c r="M132" s="63">
        <f>M131</f>
        <v>95.76704969418354</v>
      </c>
      <c r="N132" s="62">
        <v>0</v>
      </c>
    </row>
    <row r="133" spans="1:14" ht="24.75" customHeight="1">
      <c r="A133" s="12"/>
      <c r="B133" s="12"/>
      <c r="C133" s="12"/>
      <c r="D133" s="63">
        <f>D132+E$33</f>
        <v>133.81188118811832</v>
      </c>
      <c r="E133" s="62">
        <f t="shared" si="81"/>
        <v>0.00012053585352130169</v>
      </c>
      <c r="F133" s="63">
        <f>F132</f>
        <v>126.60541886834164</v>
      </c>
      <c r="G133" s="62">
        <v>0</v>
      </c>
      <c r="H133" s="12"/>
      <c r="I133" s="12"/>
      <c r="J133" s="12"/>
      <c r="K133" s="63">
        <f>K132+L$30</f>
        <v>144.81188118811832</v>
      </c>
      <c r="L133" s="62">
        <f t="shared" si="80"/>
        <v>4.8837888198908465E-05</v>
      </c>
      <c r="M133" s="63">
        <f>M131+N$30</f>
        <v>95.14661803281855</v>
      </c>
      <c r="N133" s="62">
        <f>(1/(sss_3*(2*3.141621)^0.5))*EXP(-((M133-m_3-G$33/2)^2)/(2*sss_3^2))</f>
        <v>1.879184345960328E-21</v>
      </c>
    </row>
    <row r="134" spans="1:14" ht="24.75" customHeight="1">
      <c r="A134" s="12"/>
      <c r="B134" s="12"/>
      <c r="C134" s="12"/>
      <c r="D134" s="63">
        <f>D133+E$33</f>
        <v>134.1089108910886</v>
      </c>
      <c r="E134" s="62">
        <f t="shared" si="81"/>
        <v>8.97541437849894E-05</v>
      </c>
      <c r="F134" s="63">
        <f>F132+G$33</f>
        <v>126.4305317614321</v>
      </c>
      <c r="G134" s="62">
        <f>(1/(ss_3*(2*3.141621)^0.5))*EXP(-((F134-mm_3-G$33/2)^2)/(2*ss_3^2))</f>
        <v>0.023488574083635604</v>
      </c>
      <c r="H134" s="12"/>
      <c r="I134" s="12"/>
      <c r="J134" s="12"/>
      <c r="K134" s="63">
        <f>K133+L$30</f>
        <v>145.1089108910886</v>
      </c>
      <c r="L134" s="62">
        <f t="shared" si="80"/>
        <v>3.568789919941896E-05</v>
      </c>
      <c r="M134" s="63">
        <f>M133</f>
        <v>95.14661803281855</v>
      </c>
      <c r="N134" s="62">
        <v>0</v>
      </c>
    </row>
    <row r="135" spans="1:12" ht="24.75" customHeight="1">
      <c r="A135" s="12"/>
      <c r="B135" s="12"/>
      <c r="C135" s="12"/>
      <c r="D135" s="63">
        <f>D134+E$33</f>
        <v>134.4059405940589</v>
      </c>
      <c r="E135" s="62">
        <f t="shared" si="81"/>
        <v>6.641528662428769E-05</v>
      </c>
      <c r="F135" s="63">
        <f>F134</f>
        <v>126.4305317614321</v>
      </c>
      <c r="G135" s="62">
        <v>0</v>
      </c>
      <c r="H135" s="12"/>
      <c r="I135" s="12"/>
      <c r="J135" s="12"/>
      <c r="K135" s="63">
        <f>K134+L$30</f>
        <v>145.4059405940589</v>
      </c>
      <c r="L135" s="62">
        <f>SUM(L33:L134)*L30</f>
        <v>0.999942187732066</v>
      </c>
    </row>
    <row r="136" spans="1:11" ht="24.75" customHeight="1">
      <c r="A136" s="12"/>
      <c r="B136" s="12"/>
      <c r="C136" s="12"/>
      <c r="D136" s="63">
        <f>D135+E$33</f>
        <v>134.7029702970292</v>
      </c>
      <c r="E136" s="62">
        <f t="shared" si="81"/>
        <v>4.8837888198908465E-05</v>
      </c>
      <c r="F136" s="63">
        <f>F134+G$33</f>
        <v>126.25564465452257</v>
      </c>
      <c r="G136" s="62">
        <f>(1/(ss_3*(2*3.141621)^0.5))*EXP(-((F136-mm_3-G$33/2)^2)/(2*ss_3^2))</f>
        <v>0.02544417572029369</v>
      </c>
      <c r="H136" s="12"/>
      <c r="I136" s="12"/>
      <c r="J136" s="12"/>
      <c r="K136" s="63">
        <f>K135+L$30</f>
        <v>145.7029702970292</v>
      </c>
    </row>
    <row r="137" spans="1:11" ht="24.75" customHeight="1">
      <c r="A137" s="12"/>
      <c r="B137" s="12"/>
      <c r="C137" s="12"/>
      <c r="D137" s="63">
        <f>D136+E$33</f>
        <v>134.9999999999995</v>
      </c>
      <c r="E137" s="62">
        <f t="shared" si="81"/>
        <v>3.568789919941896E-05</v>
      </c>
      <c r="F137" s="63">
        <f>F136</f>
        <v>126.25564465452257</v>
      </c>
      <c r="G137" s="62">
        <v>0</v>
      </c>
      <c r="H137" s="12"/>
      <c r="I137" s="12"/>
      <c r="J137" s="12"/>
      <c r="K137" s="63">
        <f>K136+L$30</f>
        <v>145.9999999999995</v>
      </c>
    </row>
    <row r="138" spans="1:11" ht="24.75" customHeight="1">
      <c r="A138" s="12"/>
      <c r="B138" s="12"/>
      <c r="C138" s="12"/>
      <c r="D138" s="63"/>
      <c r="E138" s="62">
        <f>SUM(E36:E137)*E33</f>
        <v>0.999942187732066</v>
      </c>
      <c r="F138" s="12"/>
      <c r="G138" s="12"/>
      <c r="H138" s="12"/>
      <c r="I138" s="12"/>
      <c r="J138" s="12"/>
      <c r="K138" s="63"/>
    </row>
    <row r="139" spans="1:11" ht="24.75" customHeight="1">
      <c r="A139" s="12"/>
      <c r="B139" s="12"/>
      <c r="C139" s="12"/>
      <c r="D139" s="63"/>
      <c r="E139" s="62"/>
      <c r="F139" s="12"/>
      <c r="G139" s="12"/>
      <c r="H139" s="12"/>
      <c r="I139" s="12"/>
      <c r="J139" s="12"/>
      <c r="K139" s="12"/>
    </row>
    <row r="140" spans="1:11" ht="24.75" customHeight="1">
      <c r="A140" s="12"/>
      <c r="B140" s="12"/>
      <c r="C140" s="12"/>
      <c r="D140" s="63"/>
      <c r="E140" s="62"/>
      <c r="F140" s="12"/>
      <c r="G140" s="12"/>
      <c r="H140" s="12"/>
      <c r="I140" s="12"/>
      <c r="J140" s="12"/>
      <c r="K140" s="12"/>
    </row>
    <row r="141" spans="1:11" ht="24.75" customHeight="1">
      <c r="A141" s="12"/>
      <c r="B141" s="12"/>
      <c r="C141" s="12"/>
      <c r="D141" s="63"/>
      <c r="E141" s="62"/>
      <c r="F141" s="12"/>
      <c r="G141" s="12"/>
      <c r="H141" s="12"/>
      <c r="I141" s="12"/>
      <c r="J141" s="12"/>
      <c r="K141" s="12"/>
    </row>
    <row r="142" spans="1:11" ht="24.75" customHeight="1">
      <c r="A142" s="12"/>
      <c r="B142" s="12"/>
      <c r="C142" s="12"/>
      <c r="D142" s="63"/>
      <c r="E142" s="62"/>
      <c r="F142" s="12"/>
      <c r="G142" s="12"/>
      <c r="H142" s="12"/>
      <c r="I142" s="12"/>
      <c r="J142" s="12"/>
      <c r="K142" s="12"/>
    </row>
    <row r="143" spans="1:11" ht="24.75" customHeight="1">
      <c r="A143" s="12"/>
      <c r="B143" s="12"/>
      <c r="C143" s="12"/>
      <c r="D143" s="63"/>
      <c r="E143" s="62"/>
      <c r="F143" s="12"/>
      <c r="G143" s="12"/>
      <c r="H143" s="12"/>
      <c r="I143" s="12"/>
      <c r="J143" s="12"/>
      <c r="K143" s="12"/>
    </row>
    <row r="144" spans="1:11" ht="24.75" customHeight="1">
      <c r="A144" s="12"/>
      <c r="B144" s="12"/>
      <c r="C144" s="12"/>
      <c r="D144" s="63"/>
      <c r="E144" s="62"/>
      <c r="F144" s="12"/>
      <c r="G144" s="12"/>
      <c r="H144" s="12"/>
      <c r="I144" s="12"/>
      <c r="J144" s="12"/>
      <c r="K144" s="12"/>
    </row>
    <row r="145" spans="1:11" ht="24.75" customHeight="1">
      <c r="A145" s="12"/>
      <c r="B145" s="12"/>
      <c r="C145" s="12"/>
      <c r="D145" s="63"/>
      <c r="E145" s="62"/>
      <c r="F145" s="12"/>
      <c r="G145" s="12"/>
      <c r="H145" s="12"/>
      <c r="I145" s="12"/>
      <c r="J145" s="12"/>
      <c r="K145" s="12"/>
    </row>
    <row r="146" spans="1:11" ht="24.75" customHeight="1">
      <c r="A146" s="12"/>
      <c r="B146" s="12"/>
      <c r="C146" s="12"/>
      <c r="D146" s="63"/>
      <c r="E146" s="62"/>
      <c r="F146" s="12"/>
      <c r="G146" s="12"/>
      <c r="H146" s="12"/>
      <c r="I146" s="12"/>
      <c r="J146" s="12"/>
      <c r="K146" s="12"/>
    </row>
    <row r="147" spans="1:11" ht="24.75" customHeight="1">
      <c r="A147" s="12"/>
      <c r="B147" s="12"/>
      <c r="C147" s="12"/>
      <c r="D147" s="63"/>
      <c r="E147" s="62"/>
      <c r="F147" s="12"/>
      <c r="G147" s="12"/>
      <c r="H147" s="12"/>
      <c r="I147" s="12"/>
      <c r="J147" s="12"/>
      <c r="K147" s="12"/>
    </row>
    <row r="148" spans="1:11" ht="24.75" customHeight="1">
      <c r="A148" s="12"/>
      <c r="B148" s="12"/>
      <c r="C148" s="12"/>
      <c r="D148" s="63"/>
      <c r="E148" s="62"/>
      <c r="F148" s="12"/>
      <c r="G148" s="12"/>
      <c r="H148" s="12"/>
      <c r="I148" s="12"/>
      <c r="J148" s="12"/>
      <c r="K148" s="12"/>
    </row>
    <row r="149" spans="1:11" ht="24.75" customHeight="1">
      <c r="A149" s="12"/>
      <c r="B149" s="12"/>
      <c r="C149" s="12"/>
      <c r="D149" s="63"/>
      <c r="E149" s="62"/>
      <c r="F149" s="12"/>
      <c r="G149" s="12"/>
      <c r="H149" s="12"/>
      <c r="I149" s="12"/>
      <c r="J149" s="12"/>
      <c r="K149" s="12"/>
    </row>
    <row r="150" spans="1:11" ht="24.75" customHeight="1">
      <c r="A150" s="12"/>
      <c r="B150" s="12"/>
      <c r="C150" s="12"/>
      <c r="D150" s="63"/>
      <c r="E150" s="62"/>
      <c r="F150" s="12"/>
      <c r="G150" s="12"/>
      <c r="H150" s="12"/>
      <c r="I150" s="12"/>
      <c r="J150" s="12"/>
      <c r="K150" s="12"/>
    </row>
    <row r="151" spans="1:11" ht="24.75" customHeight="1">
      <c r="A151" s="12"/>
      <c r="B151" s="12"/>
      <c r="C151" s="12"/>
      <c r="D151" s="63"/>
      <c r="E151" s="62"/>
      <c r="F151" s="12"/>
      <c r="G151" s="12"/>
      <c r="H151" s="12"/>
      <c r="I151" s="12"/>
      <c r="J151" s="12"/>
      <c r="K151" s="12"/>
    </row>
    <row r="152" spans="1:11" ht="24.75" customHeight="1">
      <c r="A152" s="12"/>
      <c r="B152" s="12"/>
      <c r="C152" s="12"/>
      <c r="D152" s="63"/>
      <c r="E152" s="62"/>
      <c r="F152" s="12"/>
      <c r="G152" s="12"/>
      <c r="H152" s="12"/>
      <c r="I152" s="12"/>
      <c r="J152" s="12"/>
      <c r="K152" s="12"/>
    </row>
    <row r="153" spans="1:11" ht="24.75" customHeight="1">
      <c r="A153" s="12"/>
      <c r="B153" s="12"/>
      <c r="C153" s="12"/>
      <c r="D153" s="63"/>
      <c r="E153" s="62"/>
      <c r="F153" s="12"/>
      <c r="G153" s="12"/>
      <c r="H153" s="12"/>
      <c r="I153" s="12"/>
      <c r="J153" s="12"/>
      <c r="K153" s="12"/>
    </row>
    <row r="154" spans="1:11" ht="24.75" customHeight="1">
      <c r="A154" s="12"/>
      <c r="B154" s="12"/>
      <c r="C154" s="12"/>
      <c r="D154" s="63"/>
      <c r="E154" s="62"/>
      <c r="F154" s="12"/>
      <c r="G154" s="12"/>
      <c r="H154" s="12"/>
      <c r="I154" s="12"/>
      <c r="J154" s="12"/>
      <c r="K154" s="12"/>
    </row>
    <row r="155" spans="1:11" ht="24.75" customHeight="1">
      <c r="A155" s="12"/>
      <c r="B155" s="12"/>
      <c r="C155" s="12"/>
      <c r="D155" s="63"/>
      <c r="E155" s="62"/>
      <c r="F155" s="12"/>
      <c r="G155" s="12"/>
      <c r="H155" s="12"/>
      <c r="I155" s="12"/>
      <c r="J155" s="12"/>
      <c r="K155" s="12"/>
    </row>
    <row r="156" spans="4:9" ht="24.75" customHeight="1">
      <c r="D156" s="67"/>
      <c r="E156" s="68"/>
      <c r="I156" s="12"/>
    </row>
    <row r="157" spans="4:9" ht="24.75" customHeight="1">
      <c r="D157" s="67"/>
      <c r="E157" s="68"/>
      <c r="I157" s="12"/>
    </row>
    <row r="158" spans="4:9" ht="24.75" customHeight="1">
      <c r="D158" s="67"/>
      <c r="E158" s="68"/>
      <c r="I158" s="12"/>
    </row>
    <row r="159" spans="4:5" ht="24.75" customHeight="1">
      <c r="D159" s="67"/>
      <c r="E159" s="68"/>
    </row>
    <row r="160" spans="4:5" ht="24.75" customHeight="1">
      <c r="D160" s="67"/>
      <c r="E160" s="68"/>
    </row>
    <row r="161" spans="4:5" ht="24.75" customHeight="1">
      <c r="D161" s="67"/>
      <c r="E161" s="68"/>
    </row>
    <row r="162" spans="4:5" ht="24.75" customHeight="1">
      <c r="D162" s="67"/>
      <c r="E162" s="68"/>
    </row>
    <row r="163" spans="4:5" ht="24.75" customHeight="1">
      <c r="D163" s="67"/>
      <c r="E163" s="68"/>
    </row>
    <row r="164" spans="4:5" ht="24.75" customHeight="1">
      <c r="D164" s="67"/>
      <c r="E164" s="68"/>
    </row>
    <row r="165" spans="4:5" ht="24.75" customHeight="1">
      <c r="D165" s="67"/>
      <c r="E165" s="68"/>
    </row>
    <row r="166" spans="4:5" ht="24.75" customHeight="1">
      <c r="D166" s="67"/>
      <c r="E166" s="68"/>
    </row>
    <row r="167" spans="4:5" ht="24.75" customHeight="1">
      <c r="D167" s="67"/>
      <c r="E167" s="68"/>
    </row>
    <row r="168" spans="4:5" ht="24.75" customHeight="1">
      <c r="D168" s="67"/>
      <c r="E168" s="68"/>
    </row>
    <row r="169" spans="4:5" ht="24.75" customHeight="1">
      <c r="D169" s="67"/>
      <c r="E169" s="68"/>
    </row>
    <row r="170" spans="4:5" ht="24.75" customHeight="1">
      <c r="D170" s="67"/>
      <c r="E170" s="68"/>
    </row>
    <row r="171" spans="4:5" ht="24.75" customHeight="1">
      <c r="D171" s="67"/>
      <c r="E171" s="68"/>
    </row>
    <row r="172" spans="4:5" ht="24.75" customHeight="1">
      <c r="D172" s="67"/>
      <c r="E172" s="68"/>
    </row>
    <row r="173" spans="4:5" ht="24.75" customHeight="1">
      <c r="D173" s="67"/>
      <c r="E173" s="68"/>
    </row>
    <row r="174" spans="4:5" ht="24.75" customHeight="1">
      <c r="D174" s="67"/>
      <c r="E174" s="68"/>
    </row>
    <row r="175" spans="4:5" ht="24.75" customHeight="1">
      <c r="D175" s="67"/>
      <c r="E175" s="68"/>
    </row>
    <row r="176" spans="4:5" ht="24.75" customHeight="1">
      <c r="D176" s="67"/>
      <c r="E176" s="68"/>
    </row>
    <row r="177" spans="4:5" ht="24.75" customHeight="1">
      <c r="D177" s="67"/>
      <c r="E177" s="68"/>
    </row>
    <row r="178" spans="4:5" ht="24.75" customHeight="1">
      <c r="D178" s="67"/>
      <c r="E178" s="68"/>
    </row>
    <row r="179" spans="4:5" ht="24.75" customHeight="1">
      <c r="D179" s="67"/>
      <c r="E179" s="68"/>
    </row>
    <row r="180" spans="4:5" ht="24.75" customHeight="1">
      <c r="D180" s="67"/>
      <c r="E180" s="68"/>
    </row>
    <row r="181" spans="4:5" ht="24.75" customHeight="1">
      <c r="D181" s="67"/>
      <c r="E181" s="68"/>
    </row>
    <row r="182" spans="4:5" ht="24.75" customHeight="1">
      <c r="D182" s="67"/>
      <c r="E182" s="68"/>
    </row>
    <row r="183" spans="4:5" ht="24.75" customHeight="1">
      <c r="D183" s="67"/>
      <c r="E183" s="68"/>
    </row>
    <row r="184" spans="4:5" ht="24.75" customHeight="1">
      <c r="D184" s="67"/>
      <c r="E184" s="68"/>
    </row>
    <row r="185" spans="4:5" ht="24.75" customHeight="1">
      <c r="D185" s="67"/>
      <c r="E185" s="68"/>
    </row>
    <row r="186" spans="4:5" ht="24.75" customHeight="1">
      <c r="D186" s="67"/>
      <c r="E186" s="68"/>
    </row>
    <row r="187" spans="4:5" ht="24.75" customHeight="1">
      <c r="D187" s="67"/>
      <c r="E187" s="68"/>
    </row>
    <row r="188" spans="4:5" ht="24.75" customHeight="1">
      <c r="D188" s="67"/>
      <c r="E188" s="68"/>
    </row>
    <row r="189" spans="4:5" ht="24.75" customHeight="1">
      <c r="D189" s="67"/>
      <c r="E189" s="68"/>
    </row>
    <row r="190" spans="4:5" ht="24.75" customHeight="1">
      <c r="D190" s="67"/>
      <c r="E190" s="68"/>
    </row>
    <row r="191" spans="4:5" ht="24.75" customHeight="1">
      <c r="D191" s="67"/>
      <c r="E191" s="68"/>
    </row>
    <row r="192" spans="4:5" ht="24.75" customHeight="1">
      <c r="D192" s="67"/>
      <c r="E192" s="68"/>
    </row>
    <row r="193" spans="4:5" ht="24.75" customHeight="1">
      <c r="D193" s="67"/>
      <c r="E193" s="68"/>
    </row>
    <row r="194" spans="4:5" ht="24.75" customHeight="1">
      <c r="D194" s="67"/>
      <c r="E194" s="68"/>
    </row>
    <row r="195" spans="4:5" ht="24.75" customHeight="1">
      <c r="D195" s="67"/>
      <c r="E195" s="68"/>
    </row>
    <row r="196" spans="4:5" ht="24.75" customHeight="1">
      <c r="D196" s="67"/>
      <c r="E196" s="68"/>
    </row>
    <row r="197" spans="4:5" ht="24.75" customHeight="1">
      <c r="D197" s="67"/>
      <c r="E197" s="68"/>
    </row>
    <row r="198" spans="4:5" ht="24.75" customHeight="1">
      <c r="D198" s="67"/>
      <c r="E198" s="68"/>
    </row>
    <row r="199" spans="4:5" ht="24.75" customHeight="1">
      <c r="D199" s="67"/>
      <c r="E199" s="68"/>
    </row>
    <row r="200" spans="4:5" ht="24.75" customHeight="1">
      <c r="D200" s="67"/>
      <c r="E200" s="68"/>
    </row>
    <row r="201" spans="4:5" ht="24.75" customHeight="1">
      <c r="D201" s="67"/>
      <c r="E201" s="68"/>
    </row>
    <row r="202" spans="4:5" ht="24.75" customHeight="1">
      <c r="D202" s="67"/>
      <c r="E202" s="68"/>
    </row>
    <row r="203" spans="4:5" ht="24.75" customHeight="1">
      <c r="D203" s="67"/>
      <c r="E203" s="68"/>
    </row>
    <row r="204" spans="4:5" ht="24.75" customHeight="1">
      <c r="D204" s="67"/>
      <c r="E204" s="68"/>
    </row>
    <row r="205" spans="4:5" ht="24.75" customHeight="1">
      <c r="D205" s="67"/>
      <c r="E205" s="68"/>
    </row>
    <row r="206" spans="4:5" ht="24.75" customHeight="1">
      <c r="D206" s="67"/>
      <c r="E206" s="68"/>
    </row>
    <row r="207" spans="4:5" ht="24.75" customHeight="1">
      <c r="D207" s="67"/>
      <c r="E207" s="68"/>
    </row>
    <row r="208" spans="4:5" ht="24.75" customHeight="1">
      <c r="D208" s="67"/>
      <c r="E208" s="68"/>
    </row>
    <row r="209" spans="4:5" ht="24.75" customHeight="1">
      <c r="D209" s="67"/>
      <c r="E209" s="68"/>
    </row>
    <row r="210" spans="4:5" ht="24.75" customHeight="1">
      <c r="D210" s="67"/>
      <c r="E210" s="68"/>
    </row>
    <row r="211" spans="4:5" ht="24.75" customHeight="1">
      <c r="D211" s="67"/>
      <c r="E211" s="68"/>
    </row>
    <row r="212" spans="4:5" ht="24.75" customHeight="1">
      <c r="D212" s="67"/>
      <c r="E212" s="68"/>
    </row>
    <row r="213" spans="4:5" ht="24.75" customHeight="1">
      <c r="D213" s="67"/>
      <c r="E213" s="68"/>
    </row>
    <row r="214" spans="4:5" ht="24.75" customHeight="1">
      <c r="D214" s="67"/>
      <c r="E214" s="68"/>
    </row>
    <row r="215" spans="4:5" ht="24.75" customHeight="1">
      <c r="D215" s="67"/>
      <c r="E215" s="68"/>
    </row>
    <row r="216" spans="4:5" ht="24.75" customHeight="1">
      <c r="D216" s="67"/>
      <c r="E216" s="68"/>
    </row>
    <row r="217" spans="4:5" ht="24.75" customHeight="1">
      <c r="D217" s="67"/>
      <c r="E217" s="68"/>
    </row>
    <row r="218" spans="4:5" ht="24.75" customHeight="1">
      <c r="D218" s="67"/>
      <c r="E218" s="68"/>
    </row>
    <row r="219" spans="4:5" ht="24.75" customHeight="1">
      <c r="D219" s="67"/>
      <c r="E219" s="68"/>
    </row>
    <row r="220" spans="4:5" ht="24.75" customHeight="1">
      <c r="D220" s="67"/>
      <c r="E220" s="68"/>
    </row>
    <row r="221" spans="4:5" ht="24.75" customHeight="1">
      <c r="D221" s="67"/>
      <c r="E221" s="68"/>
    </row>
    <row r="222" spans="4:5" ht="24.75" customHeight="1">
      <c r="D222" s="67"/>
      <c r="E222" s="68"/>
    </row>
    <row r="223" spans="4:5" ht="24.75" customHeight="1">
      <c r="D223" s="67"/>
      <c r="E223" s="68"/>
    </row>
    <row r="224" spans="4:5" ht="24.75" customHeight="1">
      <c r="D224" s="67"/>
      <c r="E224" s="68"/>
    </row>
    <row r="225" spans="4:5" ht="24.75" customHeight="1">
      <c r="D225" s="67"/>
      <c r="E225" s="68"/>
    </row>
    <row r="226" spans="4:5" ht="24.75" customHeight="1">
      <c r="D226" s="67"/>
      <c r="E226" s="68"/>
    </row>
    <row r="227" spans="4:5" ht="24.75" customHeight="1">
      <c r="D227" s="67"/>
      <c r="E227" s="68"/>
    </row>
    <row r="228" spans="4:5" ht="24.75" customHeight="1">
      <c r="D228" s="67"/>
      <c r="E228" s="68"/>
    </row>
    <row r="229" spans="4:5" ht="24.75" customHeight="1">
      <c r="D229" s="67"/>
      <c r="E229" s="68"/>
    </row>
    <row r="230" spans="4:5" ht="24.75" customHeight="1">
      <c r="D230" s="67"/>
      <c r="E230" s="68"/>
    </row>
    <row r="231" spans="4:5" ht="24.75" customHeight="1">
      <c r="D231" s="67"/>
      <c r="E231" s="68"/>
    </row>
    <row r="232" spans="4:5" ht="24.75" customHeight="1">
      <c r="D232" s="67"/>
      <c r="E232" s="68"/>
    </row>
    <row r="233" spans="4:5" ht="24.75" customHeight="1">
      <c r="D233" s="67"/>
      <c r="E233" s="68"/>
    </row>
    <row r="234" spans="4:5" ht="24.75" customHeight="1">
      <c r="D234" s="67"/>
      <c r="E234" s="68"/>
    </row>
    <row r="235" spans="4:5" ht="24.75" customHeight="1">
      <c r="D235" s="67"/>
      <c r="E235" s="68"/>
    </row>
    <row r="236" spans="4:5" ht="24.75" customHeight="1">
      <c r="D236" s="67"/>
      <c r="E236" s="68"/>
    </row>
    <row r="237" spans="4:5" ht="24.75" customHeight="1">
      <c r="D237" s="69"/>
      <c r="E237" s="68"/>
    </row>
    <row r="240" spans="6:7" ht="24.75" customHeight="1">
      <c r="F240" s="67"/>
      <c r="G240" s="70">
        <f>SUM(G36:G239)*(-G33)</f>
        <v>0.04759964834731026</v>
      </c>
    </row>
    <row r="241" spans="6:7" ht="24.75" customHeight="1">
      <c r="F241" s="67"/>
      <c r="G241" s="68"/>
    </row>
    <row r="242" spans="6:7" ht="24.75" customHeight="1">
      <c r="F242" s="67"/>
      <c r="G242" s="68"/>
    </row>
    <row r="243" spans="6:7" ht="24.75" customHeight="1">
      <c r="F243" s="67"/>
      <c r="G243" s="68"/>
    </row>
    <row r="244" spans="6:7" ht="24.75" customHeight="1">
      <c r="F244" s="67"/>
      <c r="G244" s="68"/>
    </row>
    <row r="245" spans="6:7" ht="24.75" customHeight="1">
      <c r="F245" s="67"/>
      <c r="G245" s="68"/>
    </row>
    <row r="246" spans="6:7" ht="24.75" customHeight="1">
      <c r="F246" s="67"/>
      <c r="G246" s="68"/>
    </row>
    <row r="247" spans="6:7" ht="24.75" customHeight="1">
      <c r="F247" s="67"/>
      <c r="G247" s="68"/>
    </row>
    <row r="248" spans="6:7" ht="24.75" customHeight="1">
      <c r="F248" s="67"/>
      <c r="G248" s="68"/>
    </row>
    <row r="249" spans="6:7" ht="24.75" customHeight="1">
      <c r="F249" s="67"/>
      <c r="G249" s="68"/>
    </row>
    <row r="250" spans="6:7" ht="24.75" customHeight="1">
      <c r="F250" s="67"/>
      <c r="G250" s="68"/>
    </row>
    <row r="251" spans="6:7" ht="24.75" customHeight="1">
      <c r="F251" s="67"/>
      <c r="G251" s="68"/>
    </row>
    <row r="252" spans="6:7" ht="24.75" customHeight="1">
      <c r="F252" s="67"/>
      <c r="G252" s="68"/>
    </row>
    <row r="253" spans="6:7" ht="24.75" customHeight="1">
      <c r="F253" s="67"/>
      <c r="G253" s="68"/>
    </row>
    <row r="254" spans="6:7" ht="24.75" customHeight="1">
      <c r="F254" s="67"/>
      <c r="G254" s="68"/>
    </row>
    <row r="255" spans="6:7" ht="24.75" customHeight="1">
      <c r="F255" s="67"/>
      <c r="G255" s="68"/>
    </row>
    <row r="256" spans="6:7" ht="24.75" customHeight="1">
      <c r="F256" s="67"/>
      <c r="G256" s="68"/>
    </row>
    <row r="257" spans="6:7" ht="24.75" customHeight="1">
      <c r="F257" s="67"/>
      <c r="G257" s="68"/>
    </row>
    <row r="258" spans="6:7" ht="24.75" customHeight="1">
      <c r="F258" s="67"/>
      <c r="G258" s="68"/>
    </row>
    <row r="259" spans="6:7" ht="24.75" customHeight="1">
      <c r="F259" s="67"/>
      <c r="G259" s="68"/>
    </row>
    <row r="260" spans="6:7" ht="24.75" customHeight="1">
      <c r="F260" s="67"/>
      <c r="G260" s="68"/>
    </row>
    <row r="261" spans="6:7" ht="24.75" customHeight="1">
      <c r="F261" s="67"/>
      <c r="G261" s="68"/>
    </row>
    <row r="262" spans="6:7" ht="24.75" customHeight="1">
      <c r="F262" s="67"/>
      <c r="G262" s="68"/>
    </row>
    <row r="263" spans="6:7" ht="24.75" customHeight="1">
      <c r="F263" s="67"/>
      <c r="G263" s="68"/>
    </row>
    <row r="264" spans="6:7" ht="24.75" customHeight="1">
      <c r="F264" s="67"/>
      <c r="G264" s="68"/>
    </row>
    <row r="265" spans="6:7" ht="24.75" customHeight="1">
      <c r="F265" s="67"/>
      <c r="G265" s="68"/>
    </row>
    <row r="266" spans="6:7" ht="24.75" customHeight="1">
      <c r="F266" s="67"/>
      <c r="G266" s="68"/>
    </row>
    <row r="267" spans="6:7" ht="24.75" customHeight="1">
      <c r="F267" s="67"/>
      <c r="G267" s="68"/>
    </row>
    <row r="268" spans="6:7" ht="24.75" customHeight="1">
      <c r="F268" s="67"/>
      <c r="G268" s="68"/>
    </row>
    <row r="269" spans="6:7" ht="24.75" customHeight="1">
      <c r="F269" s="67"/>
      <c r="G269" s="68"/>
    </row>
    <row r="270" spans="6:7" ht="24.75" customHeight="1">
      <c r="F270" s="67"/>
      <c r="G270" s="68"/>
    </row>
    <row r="271" spans="6:7" ht="24.75" customHeight="1">
      <c r="F271" s="67"/>
      <c r="G271" s="68"/>
    </row>
    <row r="272" spans="6:7" ht="24.75" customHeight="1">
      <c r="F272" s="67"/>
      <c r="G272" s="68"/>
    </row>
    <row r="273" spans="6:7" ht="24.75" customHeight="1">
      <c r="F273" s="67"/>
      <c r="G273" s="68"/>
    </row>
    <row r="274" spans="6:7" ht="24.75" customHeight="1">
      <c r="F274" s="67"/>
      <c r="G274" s="68"/>
    </row>
    <row r="275" spans="6:7" ht="24.75" customHeight="1">
      <c r="F275" s="67"/>
      <c r="G275" s="68"/>
    </row>
    <row r="276" spans="6:7" ht="24.75" customHeight="1">
      <c r="F276" s="67"/>
      <c r="G276" s="68"/>
    </row>
    <row r="277" spans="6:7" ht="24.75" customHeight="1">
      <c r="F277" s="67"/>
      <c r="G277" s="68"/>
    </row>
    <row r="278" spans="6:7" ht="24.75" customHeight="1">
      <c r="F278" s="67"/>
      <c r="G278" s="68"/>
    </row>
    <row r="279" spans="6:7" ht="24.75" customHeight="1">
      <c r="F279" s="67"/>
      <c r="G279" s="68"/>
    </row>
    <row r="280" spans="6:7" ht="24.75" customHeight="1">
      <c r="F280" s="67"/>
      <c r="G280" s="68"/>
    </row>
    <row r="281" spans="6:7" ht="24.75" customHeight="1">
      <c r="F281" s="67"/>
      <c r="G281" s="68"/>
    </row>
    <row r="282" spans="6:7" ht="24.75" customHeight="1">
      <c r="F282" s="67"/>
      <c r="G282" s="68"/>
    </row>
    <row r="283" spans="6:7" ht="24.75" customHeight="1">
      <c r="F283" s="67"/>
      <c r="G283" s="68"/>
    </row>
    <row r="284" spans="6:7" ht="24.75" customHeight="1">
      <c r="F284" s="67"/>
      <c r="G284" s="68"/>
    </row>
    <row r="285" spans="6:7" ht="24.75" customHeight="1">
      <c r="F285" s="67"/>
      <c r="G285" s="68"/>
    </row>
    <row r="286" spans="6:7" ht="24.75" customHeight="1">
      <c r="F286" s="67"/>
      <c r="G286" s="68"/>
    </row>
    <row r="287" spans="6:7" ht="24.75" customHeight="1">
      <c r="F287" s="67"/>
      <c r="G287" s="68"/>
    </row>
    <row r="288" spans="6:7" ht="24.75" customHeight="1">
      <c r="F288" s="67"/>
      <c r="G288" s="68"/>
    </row>
    <row r="289" spans="6:7" ht="24.75" customHeight="1">
      <c r="F289" s="67"/>
      <c r="G289" s="68"/>
    </row>
    <row r="290" spans="6:7" ht="24.75" customHeight="1">
      <c r="F290" s="67"/>
      <c r="G290" s="68"/>
    </row>
    <row r="291" spans="6:7" ht="24.75" customHeight="1">
      <c r="F291" s="67"/>
      <c r="G291" s="68"/>
    </row>
    <row r="292" spans="6:7" ht="24.75" customHeight="1">
      <c r="F292" s="67"/>
      <c r="G292" s="68"/>
    </row>
    <row r="293" spans="6:7" ht="24.75" customHeight="1">
      <c r="F293" s="67"/>
      <c r="G293" s="68"/>
    </row>
    <row r="294" spans="6:7" ht="24.75" customHeight="1">
      <c r="F294" s="67"/>
      <c r="G294" s="68"/>
    </row>
    <row r="295" spans="6:7" ht="24.75" customHeight="1">
      <c r="F295" s="67"/>
      <c r="G295" s="68"/>
    </row>
    <row r="296" spans="6:7" ht="24.75" customHeight="1">
      <c r="F296" s="67"/>
      <c r="G296" s="68"/>
    </row>
    <row r="297" spans="6:7" ht="24.75" customHeight="1">
      <c r="F297" s="67"/>
      <c r="G297" s="68"/>
    </row>
    <row r="298" spans="6:7" ht="24.75" customHeight="1">
      <c r="F298" s="67"/>
      <c r="G298" s="68"/>
    </row>
    <row r="299" spans="6:7" ht="24.75" customHeight="1">
      <c r="F299" s="67"/>
      <c r="G299" s="68"/>
    </row>
    <row r="300" spans="6:7" ht="24.75" customHeight="1">
      <c r="F300" s="67"/>
      <c r="G300" s="68"/>
    </row>
    <row r="301" spans="6:7" ht="24.75" customHeight="1">
      <c r="F301" s="67"/>
      <c r="G301" s="68"/>
    </row>
    <row r="302" spans="6:7" ht="24.75" customHeight="1">
      <c r="F302" s="67"/>
      <c r="G302" s="68"/>
    </row>
    <row r="303" spans="6:7" ht="24.75" customHeight="1">
      <c r="F303" s="67"/>
      <c r="G303" s="68"/>
    </row>
    <row r="304" spans="6:7" ht="24.75" customHeight="1">
      <c r="F304" s="67"/>
      <c r="G304" s="68"/>
    </row>
    <row r="305" spans="6:7" ht="24.75" customHeight="1">
      <c r="F305" s="67"/>
      <c r="G305" s="68"/>
    </row>
    <row r="306" spans="6:7" ht="24.75" customHeight="1">
      <c r="F306" s="67"/>
      <c r="G306" s="68"/>
    </row>
    <row r="307" spans="6:7" ht="24.75" customHeight="1">
      <c r="F307" s="67"/>
      <c r="G307" s="68"/>
    </row>
    <row r="308" spans="6:7" ht="24.75" customHeight="1">
      <c r="F308" s="67"/>
      <c r="G308" s="68"/>
    </row>
    <row r="309" spans="6:7" ht="24.75" customHeight="1">
      <c r="F309" s="67"/>
      <c r="G309" s="68"/>
    </row>
    <row r="310" spans="6:7" ht="24.75" customHeight="1">
      <c r="F310" s="67"/>
      <c r="G310" s="68"/>
    </row>
    <row r="311" spans="6:7" ht="24.75" customHeight="1">
      <c r="F311" s="67"/>
      <c r="G311" s="68"/>
    </row>
    <row r="312" spans="6:7" ht="24.75" customHeight="1">
      <c r="F312" s="67"/>
      <c r="G312" s="68"/>
    </row>
    <row r="313" spans="6:7" ht="24.75" customHeight="1">
      <c r="F313" s="67"/>
      <c r="G313" s="68"/>
    </row>
    <row r="314" spans="6:7" ht="24.75" customHeight="1">
      <c r="F314" s="67"/>
      <c r="G314" s="68"/>
    </row>
    <row r="315" spans="6:7" ht="24.75" customHeight="1">
      <c r="F315" s="67"/>
      <c r="G315" s="68"/>
    </row>
    <row r="316" spans="6:7" ht="24.75" customHeight="1">
      <c r="F316" s="67"/>
      <c r="G316" s="68"/>
    </row>
    <row r="317" spans="6:7" ht="24.75" customHeight="1">
      <c r="F317" s="67"/>
      <c r="G317" s="68"/>
    </row>
    <row r="318" spans="6:7" ht="24.75" customHeight="1">
      <c r="F318" s="67"/>
      <c r="G318" s="68"/>
    </row>
    <row r="319" spans="6:7" ht="24.75" customHeight="1">
      <c r="F319" s="67"/>
      <c r="G319" s="68"/>
    </row>
    <row r="320" spans="6:7" ht="24.75" customHeight="1">
      <c r="F320" s="67"/>
      <c r="G320" s="68"/>
    </row>
    <row r="321" spans="6:7" ht="24.75" customHeight="1">
      <c r="F321" s="67"/>
      <c r="G321" s="68"/>
    </row>
    <row r="322" spans="6:7" ht="24.75" customHeight="1">
      <c r="F322" s="67"/>
      <c r="G322" s="68"/>
    </row>
    <row r="323" spans="6:7" ht="24.75" customHeight="1">
      <c r="F323" s="67"/>
      <c r="G323" s="68"/>
    </row>
    <row r="324" spans="6:7" ht="24.75" customHeight="1">
      <c r="F324" s="67"/>
      <c r="G324" s="68"/>
    </row>
    <row r="325" spans="6:7" ht="24.75" customHeight="1">
      <c r="F325" s="67"/>
      <c r="G325" s="68"/>
    </row>
    <row r="326" spans="6:7" ht="24.75" customHeight="1">
      <c r="F326" s="67"/>
      <c r="G326" s="68"/>
    </row>
    <row r="327" spans="6:7" ht="24.75" customHeight="1">
      <c r="F327" s="67"/>
      <c r="G327" s="68"/>
    </row>
    <row r="328" spans="6:7" ht="24.75" customHeight="1">
      <c r="F328" s="67"/>
      <c r="G328" s="68"/>
    </row>
    <row r="329" spans="6:7" ht="24.75" customHeight="1">
      <c r="F329" s="67"/>
      <c r="G329" s="68"/>
    </row>
    <row r="330" spans="6:7" ht="24.75" customHeight="1">
      <c r="F330" s="67"/>
      <c r="G330" s="68"/>
    </row>
    <row r="331" spans="6:7" ht="24.75" customHeight="1">
      <c r="F331" s="67"/>
      <c r="G331" s="68"/>
    </row>
    <row r="332" spans="6:7" ht="24.75" customHeight="1">
      <c r="F332" s="67"/>
      <c r="G332" s="68"/>
    </row>
    <row r="333" spans="6:7" ht="24.75" customHeight="1">
      <c r="F333" s="67"/>
      <c r="G333" s="68"/>
    </row>
    <row r="334" spans="6:7" ht="24.75" customHeight="1">
      <c r="F334" s="67"/>
      <c r="G334" s="68"/>
    </row>
    <row r="335" spans="6:7" ht="24.75" customHeight="1">
      <c r="F335" s="67"/>
      <c r="G335" s="68"/>
    </row>
    <row r="336" spans="6:7" ht="24.75" customHeight="1">
      <c r="F336" s="67"/>
      <c r="G336" s="68"/>
    </row>
    <row r="337" spans="6:7" ht="24.75" customHeight="1">
      <c r="F337" s="67"/>
      <c r="G337" s="68"/>
    </row>
    <row r="338" spans="6:7" ht="24.75" customHeight="1">
      <c r="F338" s="67"/>
      <c r="G338" s="68"/>
    </row>
    <row r="339" spans="6:7" ht="24.75" customHeight="1">
      <c r="F339" s="67"/>
      <c r="G339" s="68"/>
    </row>
    <row r="340" spans="6:7" ht="24.75" customHeight="1">
      <c r="F340" s="67"/>
      <c r="G340" s="68"/>
    </row>
    <row r="341" spans="6:7" ht="24.75" customHeight="1">
      <c r="F341" s="67"/>
      <c r="G341" s="68"/>
    </row>
    <row r="342" spans="6:7" ht="24.75" customHeight="1">
      <c r="F342" s="67"/>
      <c r="G342" s="68"/>
    </row>
    <row r="343" spans="6:7" ht="24.75" customHeight="1">
      <c r="F343" s="67"/>
      <c r="G343" s="68"/>
    </row>
    <row r="344" spans="6:7" ht="24.75" customHeight="1">
      <c r="F344" s="67"/>
      <c r="G344" s="68"/>
    </row>
    <row r="345" spans="6:7" ht="24.75" customHeight="1">
      <c r="F345" s="67"/>
      <c r="G345" s="68"/>
    </row>
    <row r="346" spans="6:7" ht="24.75" customHeight="1">
      <c r="F346" s="67"/>
      <c r="G346" s="68"/>
    </row>
    <row r="347" spans="6:7" ht="24.75" customHeight="1">
      <c r="F347" s="67"/>
      <c r="G347" s="68"/>
    </row>
    <row r="348" spans="6:7" ht="24.75" customHeight="1">
      <c r="F348" s="67"/>
      <c r="G348" s="68"/>
    </row>
    <row r="349" spans="6:7" ht="24.75" customHeight="1">
      <c r="F349" s="67"/>
      <c r="G349" s="68"/>
    </row>
    <row r="350" spans="6:7" ht="24.75" customHeight="1">
      <c r="F350" s="67"/>
      <c r="G350" s="68"/>
    </row>
    <row r="351" spans="6:7" ht="24.75" customHeight="1">
      <c r="F351" s="67"/>
      <c r="G351" s="68"/>
    </row>
    <row r="352" spans="6:7" ht="24.75" customHeight="1">
      <c r="F352" s="67"/>
      <c r="G352" s="68"/>
    </row>
    <row r="353" spans="6:7" ht="24.75" customHeight="1">
      <c r="F353" s="67"/>
      <c r="G353" s="68"/>
    </row>
    <row r="354" spans="6:7" ht="24.75" customHeight="1">
      <c r="F354" s="67"/>
      <c r="G354" s="68"/>
    </row>
    <row r="355" spans="6:7" ht="24.75" customHeight="1">
      <c r="F355" s="67"/>
      <c r="G355" s="68"/>
    </row>
    <row r="356" spans="6:7" ht="24.75" customHeight="1">
      <c r="F356" s="67"/>
      <c r="G356" s="68"/>
    </row>
    <row r="357" spans="6:7" ht="24.75" customHeight="1">
      <c r="F357" s="67"/>
      <c r="G357" s="68"/>
    </row>
    <row r="358" spans="6:7" ht="24.75" customHeight="1">
      <c r="F358" s="67"/>
      <c r="G358" s="68"/>
    </row>
    <row r="359" spans="6:7" ht="24.75" customHeight="1">
      <c r="F359" s="67"/>
      <c r="G359" s="68"/>
    </row>
    <row r="360" spans="6:7" ht="24.75" customHeight="1">
      <c r="F360" s="67"/>
      <c r="G360" s="68"/>
    </row>
    <row r="361" spans="6:7" ht="24.75" customHeight="1">
      <c r="F361" s="67"/>
      <c r="G361" s="68"/>
    </row>
    <row r="362" spans="6:7" ht="24.75" customHeight="1">
      <c r="F362" s="67"/>
      <c r="G362" s="68"/>
    </row>
    <row r="363" spans="6:7" ht="24.75" customHeight="1">
      <c r="F363" s="67"/>
      <c r="G363" s="68"/>
    </row>
    <row r="364" spans="6:7" ht="24.75" customHeight="1">
      <c r="F364" s="67"/>
      <c r="G364" s="68"/>
    </row>
    <row r="365" spans="6:7" ht="24.75" customHeight="1">
      <c r="F365" s="67"/>
      <c r="G365" s="68"/>
    </row>
    <row r="366" spans="6:7" ht="24.75" customHeight="1">
      <c r="F366" s="67"/>
      <c r="G366" s="68"/>
    </row>
    <row r="367" spans="6:7" ht="24.75" customHeight="1">
      <c r="F367" s="67"/>
      <c r="G367" s="68"/>
    </row>
    <row r="368" spans="6:7" ht="24.75" customHeight="1">
      <c r="F368" s="67"/>
      <c r="G368" s="68"/>
    </row>
  </sheetData>
  <sheetProtection/>
  <mergeCells count="1">
    <mergeCell ref="C1:N1"/>
  </mergeCells>
  <conditionalFormatting sqref="J3:J22">
    <cfRule type="cellIs" priority="1" dxfId="3" operator="equal" stopIfTrue="1">
      <formula>0</formula>
    </cfRule>
  </conditionalFormatting>
  <hyperlinks>
    <hyperlink ref="A1" r:id="rId1" display="A propos du ©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368"/>
  <sheetViews>
    <sheetView workbookViewId="0" topLeftCell="A1">
      <selection activeCell="A1" sqref="A1"/>
    </sheetView>
  </sheetViews>
  <sheetFormatPr defaultColWidth="9.25390625" defaultRowHeight="24.75" customHeight="1"/>
  <cols>
    <col min="1" max="1" width="15.25390625" style="11" customWidth="1"/>
    <col min="2" max="2" width="9.25390625" style="11" customWidth="1"/>
    <col min="3" max="3" width="15.00390625" style="11" customWidth="1"/>
    <col min="4" max="4" width="14.00390625" style="11" customWidth="1"/>
    <col min="5" max="5" width="17.375" style="11" customWidth="1"/>
    <col min="6" max="6" width="12.875" style="11" customWidth="1"/>
    <col min="7" max="7" width="13.75390625" style="11" customWidth="1"/>
    <col min="8" max="8" width="13.875" style="11" customWidth="1"/>
    <col min="9" max="9" width="13.375" style="11" customWidth="1"/>
    <col min="10" max="10" width="15.375" style="11" customWidth="1"/>
    <col min="11" max="11" width="17.00390625" style="11" customWidth="1"/>
    <col min="12" max="12" width="9.625" style="12" customWidth="1"/>
    <col min="13" max="110" width="8.625" style="12" customWidth="1"/>
    <col min="111" max="116" width="9.25390625" style="12" customWidth="1"/>
    <col min="117" max="16384" width="9.25390625" style="11" customWidth="1"/>
  </cols>
  <sheetData>
    <row r="1" spans="1:19" ht="24.75" customHeight="1">
      <c r="A1" s="1" t="s">
        <v>0</v>
      </c>
      <c r="B1" s="14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5"/>
      <c r="P1" s="15"/>
      <c r="Q1" s="15"/>
      <c r="R1" s="15"/>
      <c r="S1" s="14"/>
    </row>
    <row r="2" spans="9:12" ht="24.75" customHeight="1">
      <c r="I2" s="16" t="s">
        <v>31</v>
      </c>
      <c r="J2" s="17" t="s">
        <v>32</v>
      </c>
      <c r="L2" s="18"/>
    </row>
    <row r="3" spans="5:111" ht="24.75" customHeight="1">
      <c r="E3" s="19"/>
      <c r="I3" s="20"/>
      <c r="J3" s="21">
        <v>1</v>
      </c>
      <c r="K3" s="22">
        <f aca="true" ca="1" t="shared" si="0" ref="K3:K22">IF($J3&gt;0,INT(((RAND()+RAND()+RAND()+RAND()+RAND()+RAND()+RAND()+RAND()+RAND()+RAND()+RAND()-5.5)*s_4+m_4)*100)/100,"")</f>
        <v>102.81</v>
      </c>
      <c r="L3" s="23">
        <f aca="true" t="shared" si="1" ref="L3:AQ3">IF(AVERAGE(L6:L25)&gt;$C$25,1,0)</f>
        <v>0</v>
      </c>
      <c r="M3" s="23">
        <f t="shared" si="1"/>
        <v>0</v>
      </c>
      <c r="N3" s="23">
        <f t="shared" si="1"/>
        <v>0</v>
      </c>
      <c r="O3" s="23">
        <f t="shared" si="1"/>
        <v>0</v>
      </c>
      <c r="P3" s="23">
        <f t="shared" si="1"/>
        <v>0</v>
      </c>
      <c r="Q3" s="23">
        <f t="shared" si="1"/>
        <v>0</v>
      </c>
      <c r="R3" s="23">
        <f t="shared" si="1"/>
        <v>0</v>
      </c>
      <c r="S3" s="23">
        <f t="shared" si="1"/>
        <v>0</v>
      </c>
      <c r="T3" s="23">
        <f t="shared" si="1"/>
        <v>0</v>
      </c>
      <c r="U3" s="23">
        <f t="shared" si="1"/>
        <v>0</v>
      </c>
      <c r="V3" s="23">
        <f t="shared" si="1"/>
        <v>0</v>
      </c>
      <c r="W3" s="23">
        <f t="shared" si="1"/>
        <v>0</v>
      </c>
      <c r="X3" s="23">
        <f t="shared" si="1"/>
        <v>0</v>
      </c>
      <c r="Y3" s="23">
        <f t="shared" si="1"/>
        <v>0</v>
      </c>
      <c r="Z3" s="23">
        <f t="shared" si="1"/>
        <v>0</v>
      </c>
      <c r="AA3" s="23">
        <f t="shared" si="1"/>
        <v>0</v>
      </c>
      <c r="AB3" s="23">
        <f t="shared" si="1"/>
        <v>0</v>
      </c>
      <c r="AC3" s="23">
        <f t="shared" si="1"/>
        <v>0</v>
      </c>
      <c r="AD3" s="23">
        <f t="shared" si="1"/>
        <v>0</v>
      </c>
      <c r="AE3" s="23">
        <f t="shared" si="1"/>
        <v>1</v>
      </c>
      <c r="AF3" s="23">
        <f t="shared" si="1"/>
        <v>0</v>
      </c>
      <c r="AG3" s="23">
        <f t="shared" si="1"/>
        <v>1</v>
      </c>
      <c r="AH3" s="23">
        <f t="shared" si="1"/>
        <v>0</v>
      </c>
      <c r="AI3" s="23">
        <f t="shared" si="1"/>
        <v>0</v>
      </c>
      <c r="AJ3" s="23">
        <f t="shared" si="1"/>
        <v>1</v>
      </c>
      <c r="AK3" s="23">
        <f t="shared" si="1"/>
        <v>0</v>
      </c>
      <c r="AL3" s="23">
        <f t="shared" si="1"/>
        <v>0</v>
      </c>
      <c r="AM3" s="23">
        <f t="shared" si="1"/>
        <v>0</v>
      </c>
      <c r="AN3" s="23">
        <f t="shared" si="1"/>
        <v>0</v>
      </c>
      <c r="AO3" s="23">
        <f t="shared" si="1"/>
        <v>1</v>
      </c>
      <c r="AP3" s="23">
        <f t="shared" si="1"/>
        <v>0</v>
      </c>
      <c r="AQ3" s="23">
        <f t="shared" si="1"/>
        <v>0</v>
      </c>
      <c r="AR3" s="23">
        <f aca="true" t="shared" si="2" ref="AR3:BW3">IF(AVERAGE(AR6:AR25)&gt;$C$25,1,0)</f>
        <v>0</v>
      </c>
      <c r="AS3" s="23">
        <f t="shared" si="2"/>
        <v>0</v>
      </c>
      <c r="AT3" s="23">
        <f t="shared" si="2"/>
        <v>0</v>
      </c>
      <c r="AU3" s="23">
        <f t="shared" si="2"/>
        <v>0</v>
      </c>
      <c r="AV3" s="23">
        <f t="shared" si="2"/>
        <v>0</v>
      </c>
      <c r="AW3" s="23">
        <f t="shared" si="2"/>
        <v>0</v>
      </c>
      <c r="AX3" s="23">
        <f t="shared" si="2"/>
        <v>0</v>
      </c>
      <c r="AY3" s="23">
        <f t="shared" si="2"/>
        <v>0</v>
      </c>
      <c r="AZ3" s="23">
        <f t="shared" si="2"/>
        <v>0</v>
      </c>
      <c r="BA3" s="23">
        <f t="shared" si="2"/>
        <v>0</v>
      </c>
      <c r="BB3" s="23">
        <f t="shared" si="2"/>
        <v>0</v>
      </c>
      <c r="BC3" s="23">
        <f t="shared" si="2"/>
        <v>0</v>
      </c>
      <c r="BD3" s="23">
        <f t="shared" si="2"/>
        <v>0</v>
      </c>
      <c r="BE3" s="23">
        <f t="shared" si="2"/>
        <v>0</v>
      </c>
      <c r="BF3" s="23">
        <f t="shared" si="2"/>
        <v>0</v>
      </c>
      <c r="BG3" s="23">
        <f t="shared" si="2"/>
        <v>0</v>
      </c>
      <c r="BH3" s="23">
        <f t="shared" si="2"/>
        <v>0</v>
      </c>
      <c r="BI3" s="23">
        <f t="shared" si="2"/>
        <v>0</v>
      </c>
      <c r="BJ3" s="23">
        <f t="shared" si="2"/>
        <v>0</v>
      </c>
      <c r="BK3" s="23">
        <f t="shared" si="2"/>
        <v>0</v>
      </c>
      <c r="BL3" s="23">
        <f t="shared" si="2"/>
        <v>0</v>
      </c>
      <c r="BM3" s="23">
        <f t="shared" si="2"/>
        <v>0</v>
      </c>
      <c r="BN3" s="23">
        <f t="shared" si="2"/>
        <v>0</v>
      </c>
      <c r="BO3" s="23">
        <f t="shared" si="2"/>
        <v>0</v>
      </c>
      <c r="BP3" s="23">
        <f t="shared" si="2"/>
        <v>0</v>
      </c>
      <c r="BQ3" s="23">
        <f t="shared" si="2"/>
        <v>0</v>
      </c>
      <c r="BR3" s="23">
        <f t="shared" si="2"/>
        <v>0</v>
      </c>
      <c r="BS3" s="23">
        <f t="shared" si="2"/>
        <v>0</v>
      </c>
      <c r="BT3" s="23">
        <f t="shared" si="2"/>
        <v>0</v>
      </c>
      <c r="BU3" s="23">
        <f t="shared" si="2"/>
        <v>0</v>
      </c>
      <c r="BV3" s="23">
        <f t="shared" si="2"/>
        <v>0</v>
      </c>
      <c r="BW3" s="23">
        <f t="shared" si="2"/>
        <v>0</v>
      </c>
      <c r="BX3" s="23">
        <f aca="true" t="shared" si="3" ref="BX3:DG3">IF(AVERAGE(BX6:BX25)&gt;$C$25,1,0)</f>
        <v>0</v>
      </c>
      <c r="BY3" s="23">
        <f t="shared" si="3"/>
        <v>0</v>
      </c>
      <c r="BZ3" s="23">
        <f t="shared" si="3"/>
        <v>0</v>
      </c>
      <c r="CA3" s="23">
        <f t="shared" si="3"/>
        <v>1</v>
      </c>
      <c r="CB3" s="23">
        <f t="shared" si="3"/>
        <v>0</v>
      </c>
      <c r="CC3" s="23">
        <f t="shared" si="3"/>
        <v>0</v>
      </c>
      <c r="CD3" s="23">
        <f t="shared" si="3"/>
        <v>0</v>
      </c>
      <c r="CE3" s="23">
        <f t="shared" si="3"/>
        <v>0</v>
      </c>
      <c r="CF3" s="23">
        <f t="shared" si="3"/>
        <v>0</v>
      </c>
      <c r="CG3" s="23">
        <f t="shared" si="3"/>
        <v>0</v>
      </c>
      <c r="CH3" s="23">
        <f t="shared" si="3"/>
        <v>0</v>
      </c>
      <c r="CI3" s="23">
        <f t="shared" si="3"/>
        <v>0</v>
      </c>
      <c r="CJ3" s="23">
        <f t="shared" si="3"/>
        <v>0</v>
      </c>
      <c r="CK3" s="23">
        <f t="shared" si="3"/>
        <v>1</v>
      </c>
      <c r="CL3" s="23">
        <f t="shared" si="3"/>
        <v>0</v>
      </c>
      <c r="CM3" s="23">
        <f t="shared" si="3"/>
        <v>0</v>
      </c>
      <c r="CN3" s="23">
        <f t="shared" si="3"/>
        <v>0</v>
      </c>
      <c r="CO3" s="23">
        <f t="shared" si="3"/>
        <v>0</v>
      </c>
      <c r="CP3" s="23">
        <f t="shared" si="3"/>
        <v>0</v>
      </c>
      <c r="CQ3" s="23">
        <f t="shared" si="3"/>
        <v>0</v>
      </c>
      <c r="CR3" s="23">
        <f t="shared" si="3"/>
        <v>0</v>
      </c>
      <c r="CS3" s="23">
        <f t="shared" si="3"/>
        <v>1</v>
      </c>
      <c r="CT3" s="23">
        <f t="shared" si="3"/>
        <v>1</v>
      </c>
      <c r="CU3" s="23">
        <f t="shared" si="3"/>
        <v>0</v>
      </c>
      <c r="CV3" s="23">
        <f t="shared" si="3"/>
        <v>1</v>
      </c>
      <c r="CW3" s="23">
        <f t="shared" si="3"/>
        <v>0</v>
      </c>
      <c r="CX3" s="23">
        <f t="shared" si="3"/>
        <v>0</v>
      </c>
      <c r="CY3" s="23">
        <f t="shared" si="3"/>
        <v>0</v>
      </c>
      <c r="CZ3" s="23">
        <f t="shared" si="3"/>
        <v>1</v>
      </c>
      <c r="DA3" s="23">
        <f t="shared" si="3"/>
        <v>0</v>
      </c>
      <c r="DB3" s="23">
        <f t="shared" si="3"/>
        <v>1</v>
      </c>
      <c r="DC3" s="23">
        <f t="shared" si="3"/>
        <v>0</v>
      </c>
      <c r="DD3" s="23">
        <f t="shared" si="3"/>
        <v>0</v>
      </c>
      <c r="DE3" s="23">
        <f t="shared" si="3"/>
        <v>0</v>
      </c>
      <c r="DF3" s="23">
        <f t="shared" si="3"/>
        <v>0</v>
      </c>
      <c r="DG3" s="23">
        <f t="shared" si="3"/>
        <v>0</v>
      </c>
    </row>
    <row r="4" spans="9:111" ht="24.75" customHeight="1">
      <c r="I4" s="20"/>
      <c r="J4" s="21">
        <f aca="true" t="shared" si="4" ref="J4:J22">IF(J3&lt;D$23,IF(J3&gt;0,J3+1,0),0)</f>
        <v>2</v>
      </c>
      <c r="K4" s="22">
        <f ca="1" t="shared" si="0"/>
        <v>83.53</v>
      </c>
      <c r="L4" s="23" t="str">
        <f aca="true" t="shared" si="5" ref="L4:AQ4">IF(AVERAGE(L6:L25)&gt;$C$25,"Rho","Aho")</f>
        <v>Aho</v>
      </c>
      <c r="M4" s="23" t="str">
        <f t="shared" si="5"/>
        <v>Aho</v>
      </c>
      <c r="N4" s="23" t="str">
        <f t="shared" si="5"/>
        <v>Aho</v>
      </c>
      <c r="O4" s="23" t="str">
        <f t="shared" si="5"/>
        <v>Aho</v>
      </c>
      <c r="P4" s="23" t="str">
        <f t="shared" si="5"/>
        <v>Aho</v>
      </c>
      <c r="Q4" s="23" t="str">
        <f t="shared" si="5"/>
        <v>Aho</v>
      </c>
      <c r="R4" s="23" t="str">
        <f t="shared" si="5"/>
        <v>Aho</v>
      </c>
      <c r="S4" s="23" t="str">
        <f t="shared" si="5"/>
        <v>Aho</v>
      </c>
      <c r="T4" s="23" t="str">
        <f t="shared" si="5"/>
        <v>Aho</v>
      </c>
      <c r="U4" s="23" t="str">
        <f t="shared" si="5"/>
        <v>Aho</v>
      </c>
      <c r="V4" s="23" t="str">
        <f t="shared" si="5"/>
        <v>Aho</v>
      </c>
      <c r="W4" s="23" t="str">
        <f t="shared" si="5"/>
        <v>Aho</v>
      </c>
      <c r="X4" s="23" t="str">
        <f t="shared" si="5"/>
        <v>Aho</v>
      </c>
      <c r="Y4" s="23" t="str">
        <f t="shared" si="5"/>
        <v>Aho</v>
      </c>
      <c r="Z4" s="23" t="str">
        <f t="shared" si="5"/>
        <v>Aho</v>
      </c>
      <c r="AA4" s="23" t="str">
        <f t="shared" si="5"/>
        <v>Aho</v>
      </c>
      <c r="AB4" s="23" t="str">
        <f t="shared" si="5"/>
        <v>Aho</v>
      </c>
      <c r="AC4" s="23" t="str">
        <f t="shared" si="5"/>
        <v>Aho</v>
      </c>
      <c r="AD4" s="23" t="str">
        <f t="shared" si="5"/>
        <v>Aho</v>
      </c>
      <c r="AE4" s="23" t="str">
        <f t="shared" si="5"/>
        <v>Rho</v>
      </c>
      <c r="AF4" s="23" t="str">
        <f t="shared" si="5"/>
        <v>Aho</v>
      </c>
      <c r="AG4" s="23" t="str">
        <f t="shared" si="5"/>
        <v>Rho</v>
      </c>
      <c r="AH4" s="23" t="str">
        <f t="shared" si="5"/>
        <v>Aho</v>
      </c>
      <c r="AI4" s="23" t="str">
        <f t="shared" si="5"/>
        <v>Aho</v>
      </c>
      <c r="AJ4" s="23" t="str">
        <f t="shared" si="5"/>
        <v>Rho</v>
      </c>
      <c r="AK4" s="23" t="str">
        <f t="shared" si="5"/>
        <v>Aho</v>
      </c>
      <c r="AL4" s="23" t="str">
        <f t="shared" si="5"/>
        <v>Aho</v>
      </c>
      <c r="AM4" s="23" t="str">
        <f t="shared" si="5"/>
        <v>Aho</v>
      </c>
      <c r="AN4" s="23" t="str">
        <f t="shared" si="5"/>
        <v>Aho</v>
      </c>
      <c r="AO4" s="23" t="str">
        <f t="shared" si="5"/>
        <v>Rho</v>
      </c>
      <c r="AP4" s="23" t="str">
        <f t="shared" si="5"/>
        <v>Aho</v>
      </c>
      <c r="AQ4" s="23" t="str">
        <f t="shared" si="5"/>
        <v>Aho</v>
      </c>
      <c r="AR4" s="23" t="str">
        <f aca="true" t="shared" si="6" ref="AR4:BW4">IF(AVERAGE(AR6:AR25)&gt;$C$25,"Rho","Aho")</f>
        <v>Aho</v>
      </c>
      <c r="AS4" s="23" t="str">
        <f t="shared" si="6"/>
        <v>Aho</v>
      </c>
      <c r="AT4" s="23" t="str">
        <f t="shared" si="6"/>
        <v>Aho</v>
      </c>
      <c r="AU4" s="23" t="str">
        <f t="shared" si="6"/>
        <v>Aho</v>
      </c>
      <c r="AV4" s="23" t="str">
        <f t="shared" si="6"/>
        <v>Aho</v>
      </c>
      <c r="AW4" s="23" t="str">
        <f t="shared" si="6"/>
        <v>Aho</v>
      </c>
      <c r="AX4" s="23" t="str">
        <f t="shared" si="6"/>
        <v>Aho</v>
      </c>
      <c r="AY4" s="23" t="str">
        <f t="shared" si="6"/>
        <v>Aho</v>
      </c>
      <c r="AZ4" s="23" t="str">
        <f t="shared" si="6"/>
        <v>Aho</v>
      </c>
      <c r="BA4" s="23" t="str">
        <f t="shared" si="6"/>
        <v>Aho</v>
      </c>
      <c r="BB4" s="23" t="str">
        <f t="shared" si="6"/>
        <v>Aho</v>
      </c>
      <c r="BC4" s="23" t="str">
        <f t="shared" si="6"/>
        <v>Aho</v>
      </c>
      <c r="BD4" s="23" t="str">
        <f t="shared" si="6"/>
        <v>Aho</v>
      </c>
      <c r="BE4" s="23" t="str">
        <f t="shared" si="6"/>
        <v>Aho</v>
      </c>
      <c r="BF4" s="23" t="str">
        <f t="shared" si="6"/>
        <v>Aho</v>
      </c>
      <c r="BG4" s="23" t="str">
        <f t="shared" si="6"/>
        <v>Aho</v>
      </c>
      <c r="BH4" s="23" t="str">
        <f t="shared" si="6"/>
        <v>Aho</v>
      </c>
      <c r="BI4" s="23" t="str">
        <f t="shared" si="6"/>
        <v>Aho</v>
      </c>
      <c r="BJ4" s="23" t="str">
        <f t="shared" si="6"/>
        <v>Aho</v>
      </c>
      <c r="BK4" s="23" t="str">
        <f t="shared" si="6"/>
        <v>Aho</v>
      </c>
      <c r="BL4" s="23" t="str">
        <f t="shared" si="6"/>
        <v>Aho</v>
      </c>
      <c r="BM4" s="23" t="str">
        <f t="shared" si="6"/>
        <v>Aho</v>
      </c>
      <c r="BN4" s="23" t="str">
        <f t="shared" si="6"/>
        <v>Aho</v>
      </c>
      <c r="BO4" s="23" t="str">
        <f t="shared" si="6"/>
        <v>Aho</v>
      </c>
      <c r="BP4" s="23" t="str">
        <f t="shared" si="6"/>
        <v>Aho</v>
      </c>
      <c r="BQ4" s="23" t="str">
        <f t="shared" si="6"/>
        <v>Aho</v>
      </c>
      <c r="BR4" s="23" t="str">
        <f t="shared" si="6"/>
        <v>Aho</v>
      </c>
      <c r="BS4" s="23" t="str">
        <f t="shared" si="6"/>
        <v>Aho</v>
      </c>
      <c r="BT4" s="23" t="str">
        <f t="shared" si="6"/>
        <v>Aho</v>
      </c>
      <c r="BU4" s="23" t="str">
        <f t="shared" si="6"/>
        <v>Aho</v>
      </c>
      <c r="BV4" s="23" t="str">
        <f t="shared" si="6"/>
        <v>Aho</v>
      </c>
      <c r="BW4" s="23" t="str">
        <f t="shared" si="6"/>
        <v>Aho</v>
      </c>
      <c r="BX4" s="23" t="str">
        <f aca="true" t="shared" si="7" ref="BX4:DG4">IF(AVERAGE(BX6:BX25)&gt;$C$25,"Rho","Aho")</f>
        <v>Aho</v>
      </c>
      <c r="BY4" s="23" t="str">
        <f t="shared" si="7"/>
        <v>Aho</v>
      </c>
      <c r="BZ4" s="23" t="str">
        <f t="shared" si="7"/>
        <v>Aho</v>
      </c>
      <c r="CA4" s="23" t="str">
        <f t="shared" si="7"/>
        <v>Rho</v>
      </c>
      <c r="CB4" s="23" t="str">
        <f t="shared" si="7"/>
        <v>Aho</v>
      </c>
      <c r="CC4" s="23" t="str">
        <f t="shared" si="7"/>
        <v>Aho</v>
      </c>
      <c r="CD4" s="23" t="str">
        <f t="shared" si="7"/>
        <v>Aho</v>
      </c>
      <c r="CE4" s="23" t="str">
        <f t="shared" si="7"/>
        <v>Aho</v>
      </c>
      <c r="CF4" s="23" t="str">
        <f t="shared" si="7"/>
        <v>Aho</v>
      </c>
      <c r="CG4" s="23" t="str">
        <f t="shared" si="7"/>
        <v>Aho</v>
      </c>
      <c r="CH4" s="23" t="str">
        <f t="shared" si="7"/>
        <v>Aho</v>
      </c>
      <c r="CI4" s="23" t="str">
        <f t="shared" si="7"/>
        <v>Aho</v>
      </c>
      <c r="CJ4" s="23" t="str">
        <f t="shared" si="7"/>
        <v>Aho</v>
      </c>
      <c r="CK4" s="23" t="str">
        <f t="shared" si="7"/>
        <v>Rho</v>
      </c>
      <c r="CL4" s="23" t="str">
        <f t="shared" si="7"/>
        <v>Aho</v>
      </c>
      <c r="CM4" s="23" t="str">
        <f t="shared" si="7"/>
        <v>Aho</v>
      </c>
      <c r="CN4" s="23" t="str">
        <f t="shared" si="7"/>
        <v>Aho</v>
      </c>
      <c r="CO4" s="23" t="str">
        <f t="shared" si="7"/>
        <v>Aho</v>
      </c>
      <c r="CP4" s="23" t="str">
        <f t="shared" si="7"/>
        <v>Aho</v>
      </c>
      <c r="CQ4" s="23" t="str">
        <f t="shared" si="7"/>
        <v>Aho</v>
      </c>
      <c r="CR4" s="23" t="str">
        <f t="shared" si="7"/>
        <v>Aho</v>
      </c>
      <c r="CS4" s="23" t="str">
        <f t="shared" si="7"/>
        <v>Rho</v>
      </c>
      <c r="CT4" s="23" t="str">
        <f t="shared" si="7"/>
        <v>Rho</v>
      </c>
      <c r="CU4" s="23" t="str">
        <f t="shared" si="7"/>
        <v>Aho</v>
      </c>
      <c r="CV4" s="23" t="str">
        <f t="shared" si="7"/>
        <v>Rho</v>
      </c>
      <c r="CW4" s="23" t="str">
        <f t="shared" si="7"/>
        <v>Aho</v>
      </c>
      <c r="CX4" s="23" t="str">
        <f t="shared" si="7"/>
        <v>Aho</v>
      </c>
      <c r="CY4" s="23" t="str">
        <f t="shared" si="7"/>
        <v>Aho</v>
      </c>
      <c r="CZ4" s="23" t="str">
        <f t="shared" si="7"/>
        <v>Rho</v>
      </c>
      <c r="DA4" s="23" t="str">
        <f t="shared" si="7"/>
        <v>Aho</v>
      </c>
      <c r="DB4" s="23" t="str">
        <f t="shared" si="7"/>
        <v>Rho</v>
      </c>
      <c r="DC4" s="23" t="str">
        <f t="shared" si="7"/>
        <v>Aho</v>
      </c>
      <c r="DD4" s="23" t="str">
        <f t="shared" si="7"/>
        <v>Aho</v>
      </c>
      <c r="DE4" s="23" t="str">
        <f t="shared" si="7"/>
        <v>Aho</v>
      </c>
      <c r="DF4" s="23" t="str">
        <f t="shared" si="7"/>
        <v>Aho</v>
      </c>
      <c r="DG4" s="23" t="str">
        <f t="shared" si="7"/>
        <v>Aho</v>
      </c>
    </row>
    <row r="5" spans="10:111" ht="36" customHeight="1">
      <c r="J5" s="21">
        <f t="shared" si="4"/>
        <v>3</v>
      </c>
      <c r="K5" s="22">
        <f ca="1" t="shared" si="0"/>
        <v>103.34</v>
      </c>
      <c r="L5" s="24">
        <v>1</v>
      </c>
      <c r="M5" s="24">
        <v>2</v>
      </c>
      <c r="N5" s="24">
        <v>3</v>
      </c>
      <c r="O5" s="24">
        <v>4</v>
      </c>
      <c r="P5" s="24">
        <v>5</v>
      </c>
      <c r="Q5" s="24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4">
        <v>12</v>
      </c>
      <c r="X5" s="24">
        <v>13</v>
      </c>
      <c r="Y5" s="24">
        <v>14</v>
      </c>
      <c r="Z5" s="24">
        <v>15</v>
      </c>
      <c r="AA5" s="24">
        <v>16</v>
      </c>
      <c r="AB5" s="24">
        <v>17</v>
      </c>
      <c r="AC5" s="24">
        <v>18</v>
      </c>
      <c r="AD5" s="24">
        <v>19</v>
      </c>
      <c r="AE5" s="24">
        <v>20</v>
      </c>
      <c r="AF5" s="24">
        <v>21</v>
      </c>
      <c r="AG5" s="24">
        <v>22</v>
      </c>
      <c r="AH5" s="24">
        <v>23</v>
      </c>
      <c r="AI5" s="24">
        <v>24</v>
      </c>
      <c r="AJ5" s="24">
        <v>25</v>
      </c>
      <c r="AK5" s="24">
        <v>26</v>
      </c>
      <c r="AL5" s="24">
        <v>27</v>
      </c>
      <c r="AM5" s="24">
        <v>28</v>
      </c>
      <c r="AN5" s="24">
        <v>29</v>
      </c>
      <c r="AO5" s="24">
        <v>30</v>
      </c>
      <c r="AP5" s="24">
        <v>31</v>
      </c>
      <c r="AQ5" s="24">
        <v>32</v>
      </c>
      <c r="AR5" s="24">
        <v>33</v>
      </c>
      <c r="AS5" s="24">
        <v>34</v>
      </c>
      <c r="AT5" s="24">
        <v>35</v>
      </c>
      <c r="AU5" s="24">
        <v>36</v>
      </c>
      <c r="AV5" s="24">
        <v>37</v>
      </c>
      <c r="AW5" s="24">
        <v>38</v>
      </c>
      <c r="AX5" s="24">
        <v>39</v>
      </c>
      <c r="AY5" s="24">
        <v>40</v>
      </c>
      <c r="AZ5" s="24">
        <v>41</v>
      </c>
      <c r="BA5" s="24">
        <v>42</v>
      </c>
      <c r="BB5" s="24">
        <v>43</v>
      </c>
      <c r="BC5" s="24">
        <v>44</v>
      </c>
      <c r="BD5" s="24">
        <v>45</v>
      </c>
      <c r="BE5" s="24">
        <v>46</v>
      </c>
      <c r="BF5" s="24">
        <v>47</v>
      </c>
      <c r="BG5" s="24">
        <v>48</v>
      </c>
      <c r="BH5" s="24">
        <v>49</v>
      </c>
      <c r="BI5" s="24">
        <v>50</v>
      </c>
      <c r="BJ5" s="24">
        <v>51</v>
      </c>
      <c r="BK5" s="24">
        <v>52</v>
      </c>
      <c r="BL5" s="24">
        <v>53</v>
      </c>
      <c r="BM5" s="24">
        <v>54</v>
      </c>
      <c r="BN5" s="24">
        <v>55</v>
      </c>
      <c r="BO5" s="24">
        <v>56</v>
      </c>
      <c r="BP5" s="24">
        <v>57</v>
      </c>
      <c r="BQ5" s="24">
        <v>58</v>
      </c>
      <c r="BR5" s="24">
        <v>59</v>
      </c>
      <c r="BS5" s="24">
        <v>60</v>
      </c>
      <c r="BT5" s="24">
        <v>61</v>
      </c>
      <c r="BU5" s="24">
        <v>62</v>
      </c>
      <c r="BV5" s="24">
        <v>63</v>
      </c>
      <c r="BW5" s="24">
        <v>64</v>
      </c>
      <c r="BX5" s="24">
        <v>65</v>
      </c>
      <c r="BY5" s="24">
        <v>66</v>
      </c>
      <c r="BZ5" s="24">
        <v>67</v>
      </c>
      <c r="CA5" s="24">
        <v>68</v>
      </c>
      <c r="CB5" s="24">
        <v>69</v>
      </c>
      <c r="CC5" s="24">
        <v>70</v>
      </c>
      <c r="CD5" s="24">
        <v>71</v>
      </c>
      <c r="CE5" s="24">
        <v>72</v>
      </c>
      <c r="CF5" s="24">
        <v>73</v>
      </c>
      <c r="CG5" s="24">
        <v>74</v>
      </c>
      <c r="CH5" s="24">
        <v>75</v>
      </c>
      <c r="CI5" s="24">
        <v>76</v>
      </c>
      <c r="CJ5" s="24">
        <v>77</v>
      </c>
      <c r="CK5" s="24">
        <v>78</v>
      </c>
      <c r="CL5" s="24">
        <v>79</v>
      </c>
      <c r="CM5" s="24">
        <v>80</v>
      </c>
      <c r="CN5" s="24">
        <v>81</v>
      </c>
      <c r="CO5" s="24">
        <v>82</v>
      </c>
      <c r="CP5" s="24">
        <v>83</v>
      </c>
      <c r="CQ5" s="24">
        <v>84</v>
      </c>
      <c r="CR5" s="24">
        <v>85</v>
      </c>
      <c r="CS5" s="24">
        <v>86</v>
      </c>
      <c r="CT5" s="24">
        <v>87</v>
      </c>
      <c r="CU5" s="24">
        <v>88</v>
      </c>
      <c r="CV5" s="24">
        <v>89</v>
      </c>
      <c r="CW5" s="24">
        <v>90</v>
      </c>
      <c r="CX5" s="24">
        <v>91</v>
      </c>
      <c r="CY5" s="24">
        <v>92</v>
      </c>
      <c r="CZ5" s="24">
        <v>93</v>
      </c>
      <c r="DA5" s="24">
        <v>94</v>
      </c>
      <c r="DB5" s="24">
        <v>95</v>
      </c>
      <c r="DC5" s="24">
        <v>96</v>
      </c>
      <c r="DD5" s="24">
        <v>97</v>
      </c>
      <c r="DE5" s="24">
        <v>98</v>
      </c>
      <c r="DF5" s="24">
        <v>99</v>
      </c>
      <c r="DG5" s="24">
        <v>100</v>
      </c>
    </row>
    <row r="6" spans="10:111" ht="24.75" customHeight="1">
      <c r="J6" s="21">
        <f t="shared" si="4"/>
        <v>4</v>
      </c>
      <c r="K6" s="22">
        <f ca="1" t="shared" si="0"/>
        <v>96.8</v>
      </c>
      <c r="L6" s="25">
        <f aca="true" ca="1" t="shared" si="8" ref="L6:AQ6">IF($J3&gt;0,INT(((RAND()+RAND()+RAND()+RAND()+RAND()+RAND()+RAND()+RAND()+RAND()+RAND()+RAND()-5.5)*ssss_4+m_4)*100)/100,"")</f>
        <v>109.33</v>
      </c>
      <c r="M6" s="25">
        <f ca="1" t="shared" si="8"/>
        <v>128.68</v>
      </c>
      <c r="N6" s="25">
        <f ca="1" t="shared" si="8"/>
        <v>104.1</v>
      </c>
      <c r="O6" s="25">
        <f ca="1" t="shared" si="8"/>
        <v>153.05</v>
      </c>
      <c r="P6" s="25">
        <f ca="1" t="shared" si="8"/>
        <v>128.06</v>
      </c>
      <c r="Q6" s="25">
        <f ca="1" t="shared" si="8"/>
        <v>129.58</v>
      </c>
      <c r="R6" s="25">
        <f ca="1" t="shared" si="8"/>
        <v>125.69</v>
      </c>
      <c r="S6" s="25">
        <f ca="1" t="shared" si="8"/>
        <v>110.39</v>
      </c>
      <c r="T6" s="25">
        <f ca="1" t="shared" si="8"/>
        <v>113.5</v>
      </c>
      <c r="U6" s="25">
        <f ca="1" t="shared" si="8"/>
        <v>128.4</v>
      </c>
      <c r="V6" s="25">
        <f ca="1" t="shared" si="8"/>
        <v>94.17</v>
      </c>
      <c r="W6" s="25">
        <f ca="1" t="shared" si="8"/>
        <v>143.49</v>
      </c>
      <c r="X6" s="25">
        <f ca="1" t="shared" si="8"/>
        <v>129.22</v>
      </c>
      <c r="Y6" s="25">
        <f ca="1" t="shared" si="8"/>
        <v>124.77</v>
      </c>
      <c r="Z6" s="25">
        <f ca="1" t="shared" si="8"/>
        <v>139.93</v>
      </c>
      <c r="AA6" s="25">
        <f ca="1" t="shared" si="8"/>
        <v>127.31</v>
      </c>
      <c r="AB6" s="25">
        <f ca="1" t="shared" si="8"/>
        <v>112.65</v>
      </c>
      <c r="AC6" s="25">
        <f ca="1" t="shared" si="8"/>
        <v>141.51</v>
      </c>
      <c r="AD6" s="25">
        <f ca="1" t="shared" si="8"/>
        <v>130.5</v>
      </c>
      <c r="AE6" s="25">
        <f ca="1" t="shared" si="8"/>
        <v>108.9</v>
      </c>
      <c r="AF6" s="25">
        <f ca="1" t="shared" si="8"/>
        <v>124.45</v>
      </c>
      <c r="AG6" s="25">
        <f ca="1" t="shared" si="8"/>
        <v>130.73</v>
      </c>
      <c r="AH6" s="25">
        <f ca="1" t="shared" si="8"/>
        <v>147.92</v>
      </c>
      <c r="AI6" s="25">
        <f ca="1" t="shared" si="8"/>
        <v>138.41</v>
      </c>
      <c r="AJ6" s="25">
        <f ca="1" t="shared" si="8"/>
        <v>116.36</v>
      </c>
      <c r="AK6" s="25">
        <f ca="1" t="shared" si="8"/>
        <v>82.01</v>
      </c>
      <c r="AL6" s="25">
        <f ca="1" t="shared" si="8"/>
        <v>129.25</v>
      </c>
      <c r="AM6" s="25">
        <f ca="1" t="shared" si="8"/>
        <v>127.89</v>
      </c>
      <c r="AN6" s="25">
        <f ca="1" t="shared" si="8"/>
        <v>102.59</v>
      </c>
      <c r="AO6" s="25">
        <f ca="1" t="shared" si="8"/>
        <v>157.43</v>
      </c>
      <c r="AP6" s="25">
        <f ca="1" t="shared" si="8"/>
        <v>127.15</v>
      </c>
      <c r="AQ6" s="25">
        <f ca="1" t="shared" si="8"/>
        <v>120.83</v>
      </c>
      <c r="AR6" s="25">
        <f aca="true" ca="1" t="shared" si="9" ref="AR6:BW6">IF($J3&gt;0,INT(((RAND()+RAND()+RAND()+RAND()+RAND()+RAND()+RAND()+RAND()+RAND()+RAND()+RAND()-5.5)*ssss_4+m_4)*100)/100,"")</f>
        <v>121.55</v>
      </c>
      <c r="AS6" s="25">
        <f ca="1" t="shared" si="9"/>
        <v>112.52</v>
      </c>
      <c r="AT6" s="25">
        <f ca="1" t="shared" si="9"/>
        <v>132.49</v>
      </c>
      <c r="AU6" s="25">
        <f ca="1" t="shared" si="9"/>
        <v>119.66</v>
      </c>
      <c r="AV6" s="25">
        <f ca="1" t="shared" si="9"/>
        <v>89.76</v>
      </c>
      <c r="AW6" s="25">
        <f ca="1" t="shared" si="9"/>
        <v>125.41</v>
      </c>
      <c r="AX6" s="25">
        <f ca="1" t="shared" si="9"/>
        <v>121.76</v>
      </c>
      <c r="AY6" s="25">
        <f ca="1" t="shared" si="9"/>
        <v>130.72</v>
      </c>
      <c r="AZ6" s="25">
        <f ca="1" t="shared" si="9"/>
        <v>132.77</v>
      </c>
      <c r="BA6" s="25">
        <f ca="1" t="shared" si="9"/>
        <v>114.58</v>
      </c>
      <c r="BB6" s="25">
        <f ca="1" t="shared" si="9"/>
        <v>130.79</v>
      </c>
      <c r="BC6" s="25">
        <f ca="1" t="shared" si="9"/>
        <v>129.55</v>
      </c>
      <c r="BD6" s="25">
        <f ca="1" t="shared" si="9"/>
        <v>127.33</v>
      </c>
      <c r="BE6" s="25">
        <f ca="1" t="shared" si="9"/>
        <v>129.53</v>
      </c>
      <c r="BF6" s="25">
        <f ca="1" t="shared" si="9"/>
        <v>114.81</v>
      </c>
      <c r="BG6" s="25">
        <f ca="1" t="shared" si="9"/>
        <v>117.7</v>
      </c>
      <c r="BH6" s="25">
        <f ca="1" t="shared" si="9"/>
        <v>118.07</v>
      </c>
      <c r="BI6" s="25">
        <f ca="1" t="shared" si="9"/>
        <v>94.66</v>
      </c>
      <c r="BJ6" s="25">
        <f ca="1" t="shared" si="9"/>
        <v>109.27</v>
      </c>
      <c r="BK6" s="25">
        <f ca="1" t="shared" si="9"/>
        <v>132.94</v>
      </c>
      <c r="BL6" s="25">
        <f ca="1" t="shared" si="9"/>
        <v>103.73</v>
      </c>
      <c r="BM6" s="25">
        <f ca="1" t="shared" si="9"/>
        <v>107.16</v>
      </c>
      <c r="BN6" s="25">
        <f ca="1" t="shared" si="9"/>
        <v>97.32</v>
      </c>
      <c r="BO6" s="25">
        <f ca="1" t="shared" si="9"/>
        <v>114.05</v>
      </c>
      <c r="BP6" s="25">
        <f ca="1" t="shared" si="9"/>
        <v>104.69</v>
      </c>
      <c r="BQ6" s="25">
        <f ca="1" t="shared" si="9"/>
        <v>121.21</v>
      </c>
      <c r="BR6" s="25">
        <f ca="1" t="shared" si="9"/>
        <v>138.49</v>
      </c>
      <c r="BS6" s="25">
        <f ca="1" t="shared" si="9"/>
        <v>109.53</v>
      </c>
      <c r="BT6" s="25">
        <f ca="1" t="shared" si="9"/>
        <v>103.77</v>
      </c>
      <c r="BU6" s="25">
        <f ca="1" t="shared" si="9"/>
        <v>96.24</v>
      </c>
      <c r="BV6" s="25">
        <f ca="1" t="shared" si="9"/>
        <v>109.32</v>
      </c>
      <c r="BW6" s="25">
        <f ca="1" t="shared" si="9"/>
        <v>129.42</v>
      </c>
      <c r="BX6" s="25">
        <f aca="true" ca="1" t="shared" si="10" ref="BX6:DG6">IF($J3&gt;0,INT(((RAND()+RAND()+RAND()+RAND()+RAND()+RAND()+RAND()+RAND()+RAND()+RAND()+RAND()-5.5)*ssss_4+m_4)*100)/100,"")</f>
        <v>124.47</v>
      </c>
      <c r="BY6" s="25">
        <f ca="1" t="shared" si="10"/>
        <v>149.13</v>
      </c>
      <c r="BZ6" s="25">
        <f ca="1" t="shared" si="10"/>
        <v>108.62</v>
      </c>
      <c r="CA6" s="25">
        <f ca="1" t="shared" si="10"/>
        <v>126.76</v>
      </c>
      <c r="CB6" s="25">
        <f ca="1" t="shared" si="10"/>
        <v>125.74</v>
      </c>
      <c r="CC6" s="25">
        <f ca="1" t="shared" si="10"/>
        <v>137.62</v>
      </c>
      <c r="CD6" s="25">
        <f ca="1" t="shared" si="10"/>
        <v>98.3</v>
      </c>
      <c r="CE6" s="25">
        <f ca="1" t="shared" si="10"/>
        <v>146.2</v>
      </c>
      <c r="CF6" s="25">
        <f ca="1" t="shared" si="10"/>
        <v>100.26</v>
      </c>
      <c r="CG6" s="25">
        <f ca="1" t="shared" si="10"/>
        <v>93.18</v>
      </c>
      <c r="CH6" s="25">
        <f ca="1" t="shared" si="10"/>
        <v>124.35</v>
      </c>
      <c r="CI6" s="25">
        <f ca="1" t="shared" si="10"/>
        <v>106.77</v>
      </c>
      <c r="CJ6" s="25">
        <f ca="1" t="shared" si="10"/>
        <v>112.52</v>
      </c>
      <c r="CK6" s="25">
        <f ca="1" t="shared" si="10"/>
        <v>125.71</v>
      </c>
      <c r="CL6" s="25">
        <f ca="1" t="shared" si="10"/>
        <v>107.88</v>
      </c>
      <c r="CM6" s="25">
        <f ca="1" t="shared" si="10"/>
        <v>121.06</v>
      </c>
      <c r="CN6" s="25">
        <f ca="1" t="shared" si="10"/>
        <v>102.67</v>
      </c>
      <c r="CO6" s="25">
        <f ca="1" t="shared" si="10"/>
        <v>93.44</v>
      </c>
      <c r="CP6" s="25">
        <f ca="1" t="shared" si="10"/>
        <v>143.04</v>
      </c>
      <c r="CQ6" s="25">
        <f ca="1" t="shared" si="10"/>
        <v>134.13</v>
      </c>
      <c r="CR6" s="25">
        <f ca="1" t="shared" si="10"/>
        <v>107.06</v>
      </c>
      <c r="CS6" s="25">
        <f ca="1" t="shared" si="10"/>
        <v>148.5</v>
      </c>
      <c r="CT6" s="25">
        <f ca="1" t="shared" si="10"/>
        <v>97.27</v>
      </c>
      <c r="CU6" s="25">
        <f ca="1" t="shared" si="10"/>
        <v>98.58</v>
      </c>
      <c r="CV6" s="25">
        <f ca="1" t="shared" si="10"/>
        <v>145.05</v>
      </c>
      <c r="CW6" s="25">
        <f ca="1" t="shared" si="10"/>
        <v>108.02</v>
      </c>
      <c r="CX6" s="25">
        <f ca="1" t="shared" si="10"/>
        <v>111.39</v>
      </c>
      <c r="CY6" s="25">
        <f ca="1" t="shared" si="10"/>
        <v>122.1</v>
      </c>
      <c r="CZ6" s="25">
        <f ca="1" t="shared" si="10"/>
        <v>119.63</v>
      </c>
      <c r="DA6" s="25">
        <f ca="1" t="shared" si="10"/>
        <v>117.01</v>
      </c>
      <c r="DB6" s="25">
        <f ca="1" t="shared" si="10"/>
        <v>104.9</v>
      </c>
      <c r="DC6" s="25">
        <f ca="1" t="shared" si="10"/>
        <v>121.34</v>
      </c>
      <c r="DD6" s="25">
        <f ca="1" t="shared" si="10"/>
        <v>120.43</v>
      </c>
      <c r="DE6" s="25">
        <f ca="1" t="shared" si="10"/>
        <v>116.23</v>
      </c>
      <c r="DF6" s="25">
        <f ca="1" t="shared" si="10"/>
        <v>137.28</v>
      </c>
      <c r="DG6" s="25">
        <f ca="1" t="shared" si="10"/>
        <v>125.12</v>
      </c>
    </row>
    <row r="7" spans="10:111" ht="24.75" customHeight="1">
      <c r="J7" s="21">
        <f t="shared" si="4"/>
        <v>5</v>
      </c>
      <c r="K7" s="22">
        <f ca="1" t="shared" si="0"/>
        <v>159.6</v>
      </c>
      <c r="L7" s="25">
        <f aca="true" ca="1" t="shared" si="11" ref="L7:AQ7">IF($J4&gt;0,INT(((RAND()+RAND()+RAND()+RAND()+RAND()+RAND()+RAND()+RAND()+RAND()+RAND()+RAND()-5.5)*ssss_4+m_4)*100)/100,"")</f>
        <v>94.42</v>
      </c>
      <c r="M7" s="25">
        <f ca="1" t="shared" si="11"/>
        <v>102.37</v>
      </c>
      <c r="N7" s="25">
        <f ca="1" t="shared" si="11"/>
        <v>117.6</v>
      </c>
      <c r="O7" s="25">
        <f ca="1" t="shared" si="11"/>
        <v>112.08</v>
      </c>
      <c r="P7" s="25">
        <f ca="1" t="shared" si="11"/>
        <v>119.4</v>
      </c>
      <c r="Q7" s="25">
        <f ca="1" t="shared" si="11"/>
        <v>130.14</v>
      </c>
      <c r="R7" s="25">
        <f ca="1" t="shared" si="11"/>
        <v>115.05</v>
      </c>
      <c r="S7" s="25">
        <f ca="1" t="shared" si="11"/>
        <v>136.36</v>
      </c>
      <c r="T7" s="25">
        <f ca="1" t="shared" si="11"/>
        <v>117.02</v>
      </c>
      <c r="U7" s="25">
        <f ca="1" t="shared" si="11"/>
        <v>136.91</v>
      </c>
      <c r="V7" s="25">
        <f ca="1" t="shared" si="11"/>
        <v>120.48</v>
      </c>
      <c r="W7" s="25">
        <f ca="1" t="shared" si="11"/>
        <v>126.35</v>
      </c>
      <c r="X7" s="25">
        <f ca="1" t="shared" si="11"/>
        <v>121.53</v>
      </c>
      <c r="Y7" s="25">
        <f ca="1" t="shared" si="11"/>
        <v>90.52</v>
      </c>
      <c r="Z7" s="25">
        <f ca="1" t="shared" si="11"/>
        <v>116.55</v>
      </c>
      <c r="AA7" s="25">
        <f ca="1" t="shared" si="11"/>
        <v>122.71</v>
      </c>
      <c r="AB7" s="25">
        <f ca="1" t="shared" si="11"/>
        <v>107.06</v>
      </c>
      <c r="AC7" s="25">
        <f ca="1" t="shared" si="11"/>
        <v>105.01</v>
      </c>
      <c r="AD7" s="25">
        <f ca="1" t="shared" si="11"/>
        <v>119.9</v>
      </c>
      <c r="AE7" s="25">
        <f ca="1" t="shared" si="11"/>
        <v>129.82</v>
      </c>
      <c r="AF7" s="25">
        <f ca="1" t="shared" si="11"/>
        <v>133.63</v>
      </c>
      <c r="AG7" s="25">
        <f ca="1" t="shared" si="11"/>
        <v>113.94</v>
      </c>
      <c r="AH7" s="25">
        <f ca="1" t="shared" si="11"/>
        <v>105.72</v>
      </c>
      <c r="AI7" s="25">
        <f ca="1" t="shared" si="11"/>
        <v>108.09</v>
      </c>
      <c r="AJ7" s="25">
        <f ca="1" t="shared" si="11"/>
        <v>118.34</v>
      </c>
      <c r="AK7" s="25">
        <f ca="1" t="shared" si="11"/>
        <v>128.45</v>
      </c>
      <c r="AL7" s="25">
        <f ca="1" t="shared" si="11"/>
        <v>126.04</v>
      </c>
      <c r="AM7" s="25">
        <f ca="1" t="shared" si="11"/>
        <v>123.38</v>
      </c>
      <c r="AN7" s="25">
        <f ca="1" t="shared" si="11"/>
        <v>110.61</v>
      </c>
      <c r="AO7" s="25">
        <f ca="1" t="shared" si="11"/>
        <v>110.27</v>
      </c>
      <c r="AP7" s="25">
        <f ca="1" t="shared" si="11"/>
        <v>129.05</v>
      </c>
      <c r="AQ7" s="25">
        <f ca="1" t="shared" si="11"/>
        <v>99.6</v>
      </c>
      <c r="AR7" s="25">
        <f aca="true" ca="1" t="shared" si="12" ref="AR7:BW7">IF($J4&gt;0,INT(((RAND()+RAND()+RAND()+RAND()+RAND()+RAND()+RAND()+RAND()+RAND()+RAND()+RAND()-5.5)*ssss_4+m_4)*100)/100,"")</f>
        <v>137.16</v>
      </c>
      <c r="AS7" s="25">
        <f ca="1" t="shared" si="12"/>
        <v>83.32</v>
      </c>
      <c r="AT7" s="25">
        <f ca="1" t="shared" si="12"/>
        <v>95.97</v>
      </c>
      <c r="AU7" s="25">
        <f ca="1" t="shared" si="12"/>
        <v>114.98</v>
      </c>
      <c r="AV7" s="25">
        <f ca="1" t="shared" si="12"/>
        <v>122.34</v>
      </c>
      <c r="AW7" s="25">
        <f ca="1" t="shared" si="12"/>
        <v>107.85</v>
      </c>
      <c r="AX7" s="25">
        <f ca="1" t="shared" si="12"/>
        <v>119.11</v>
      </c>
      <c r="AY7" s="25">
        <f ca="1" t="shared" si="12"/>
        <v>144.51</v>
      </c>
      <c r="AZ7" s="25">
        <f ca="1" t="shared" si="12"/>
        <v>122.1</v>
      </c>
      <c r="BA7" s="25">
        <f ca="1" t="shared" si="12"/>
        <v>141.57</v>
      </c>
      <c r="BB7" s="25">
        <f ca="1" t="shared" si="12"/>
        <v>107.26</v>
      </c>
      <c r="BC7" s="25">
        <f ca="1" t="shared" si="12"/>
        <v>111.39</v>
      </c>
      <c r="BD7" s="25">
        <f ca="1" t="shared" si="12"/>
        <v>112.1</v>
      </c>
      <c r="BE7" s="25">
        <f ca="1" t="shared" si="12"/>
        <v>130.96</v>
      </c>
      <c r="BF7" s="25">
        <f ca="1" t="shared" si="12"/>
        <v>132.91</v>
      </c>
      <c r="BG7" s="25">
        <f ca="1" t="shared" si="12"/>
        <v>128.17</v>
      </c>
      <c r="BH7" s="25">
        <f ca="1" t="shared" si="12"/>
        <v>129.47</v>
      </c>
      <c r="BI7" s="25">
        <f ca="1" t="shared" si="12"/>
        <v>117.46</v>
      </c>
      <c r="BJ7" s="25">
        <f ca="1" t="shared" si="12"/>
        <v>109.98</v>
      </c>
      <c r="BK7" s="25">
        <f ca="1" t="shared" si="12"/>
        <v>107.84</v>
      </c>
      <c r="BL7" s="25">
        <f ca="1" t="shared" si="12"/>
        <v>136.9</v>
      </c>
      <c r="BM7" s="25">
        <f ca="1" t="shared" si="12"/>
        <v>98.79</v>
      </c>
      <c r="BN7" s="25">
        <f ca="1" t="shared" si="12"/>
        <v>129.3</v>
      </c>
      <c r="BO7" s="25">
        <f ca="1" t="shared" si="12"/>
        <v>99.69</v>
      </c>
      <c r="BP7" s="25">
        <f ca="1" t="shared" si="12"/>
        <v>102.21</v>
      </c>
      <c r="BQ7" s="25">
        <f ca="1" t="shared" si="12"/>
        <v>131.6</v>
      </c>
      <c r="BR7" s="25">
        <f ca="1" t="shared" si="12"/>
        <v>130.12</v>
      </c>
      <c r="BS7" s="25">
        <f ca="1" t="shared" si="12"/>
        <v>109.31</v>
      </c>
      <c r="BT7" s="25">
        <f ca="1" t="shared" si="12"/>
        <v>122.17</v>
      </c>
      <c r="BU7" s="25">
        <f ca="1" t="shared" si="12"/>
        <v>126.48</v>
      </c>
      <c r="BV7" s="25">
        <f ca="1" t="shared" si="12"/>
        <v>123.67</v>
      </c>
      <c r="BW7" s="25">
        <f ca="1" t="shared" si="12"/>
        <v>116.78</v>
      </c>
      <c r="BX7" s="25">
        <f aca="true" ca="1" t="shared" si="13" ref="BX7:DG7">IF($J4&gt;0,INT(((RAND()+RAND()+RAND()+RAND()+RAND()+RAND()+RAND()+RAND()+RAND()+RAND()+RAND()-5.5)*ssss_4+m_4)*100)/100,"")</f>
        <v>135.82</v>
      </c>
      <c r="BY7" s="25">
        <f ca="1" t="shared" si="13"/>
        <v>125.74</v>
      </c>
      <c r="BZ7" s="25">
        <f ca="1" t="shared" si="13"/>
        <v>115.37</v>
      </c>
      <c r="CA7" s="25">
        <f ca="1" t="shared" si="13"/>
        <v>119.43</v>
      </c>
      <c r="CB7" s="25">
        <f ca="1" t="shared" si="13"/>
        <v>134.86</v>
      </c>
      <c r="CC7" s="25">
        <f ca="1" t="shared" si="13"/>
        <v>137.97</v>
      </c>
      <c r="CD7" s="25">
        <f ca="1" t="shared" si="13"/>
        <v>123.18</v>
      </c>
      <c r="CE7" s="25">
        <f ca="1" t="shared" si="13"/>
        <v>125.96</v>
      </c>
      <c r="CF7" s="25">
        <f ca="1" t="shared" si="13"/>
        <v>96.61</v>
      </c>
      <c r="CG7" s="25">
        <f ca="1" t="shared" si="13"/>
        <v>128.2</v>
      </c>
      <c r="CH7" s="25">
        <f ca="1" t="shared" si="13"/>
        <v>113.21</v>
      </c>
      <c r="CI7" s="25">
        <f ca="1" t="shared" si="13"/>
        <v>119.79</v>
      </c>
      <c r="CJ7" s="25">
        <f ca="1" t="shared" si="13"/>
        <v>103.29</v>
      </c>
      <c r="CK7" s="25">
        <f ca="1" t="shared" si="13"/>
        <v>141.61</v>
      </c>
      <c r="CL7" s="25">
        <f ca="1" t="shared" si="13"/>
        <v>145.78</v>
      </c>
      <c r="CM7" s="25">
        <f ca="1" t="shared" si="13"/>
        <v>103</v>
      </c>
      <c r="CN7" s="25">
        <f ca="1" t="shared" si="13"/>
        <v>116.77</v>
      </c>
      <c r="CO7" s="25">
        <f ca="1" t="shared" si="13"/>
        <v>125.95</v>
      </c>
      <c r="CP7" s="25">
        <f ca="1" t="shared" si="13"/>
        <v>102.47</v>
      </c>
      <c r="CQ7" s="25">
        <f ca="1" t="shared" si="13"/>
        <v>142.9</v>
      </c>
      <c r="CR7" s="25">
        <f ca="1" t="shared" si="13"/>
        <v>137.43</v>
      </c>
      <c r="CS7" s="25">
        <f ca="1" t="shared" si="13"/>
        <v>112.29</v>
      </c>
      <c r="CT7" s="25">
        <f ca="1" t="shared" si="13"/>
        <v>127.86</v>
      </c>
      <c r="CU7" s="25">
        <f ca="1" t="shared" si="13"/>
        <v>116.82</v>
      </c>
      <c r="CV7" s="25">
        <f ca="1" t="shared" si="13"/>
        <v>147.23</v>
      </c>
      <c r="CW7" s="25">
        <f ca="1" t="shared" si="13"/>
        <v>119.78</v>
      </c>
      <c r="CX7" s="25">
        <f ca="1" t="shared" si="13"/>
        <v>89.05</v>
      </c>
      <c r="CY7" s="25">
        <f ca="1" t="shared" si="13"/>
        <v>114.09</v>
      </c>
      <c r="CZ7" s="25">
        <f ca="1" t="shared" si="13"/>
        <v>126.39</v>
      </c>
      <c r="DA7" s="25">
        <f ca="1" t="shared" si="13"/>
        <v>113.24</v>
      </c>
      <c r="DB7" s="25">
        <f ca="1" t="shared" si="13"/>
        <v>115.33</v>
      </c>
      <c r="DC7" s="25">
        <f ca="1" t="shared" si="13"/>
        <v>119.83</v>
      </c>
      <c r="DD7" s="25">
        <f ca="1" t="shared" si="13"/>
        <v>157.51</v>
      </c>
      <c r="DE7" s="25">
        <f ca="1" t="shared" si="13"/>
        <v>143.69</v>
      </c>
      <c r="DF7" s="25">
        <f ca="1" t="shared" si="13"/>
        <v>118.02</v>
      </c>
      <c r="DG7" s="25">
        <f ca="1" t="shared" si="13"/>
        <v>137.84</v>
      </c>
    </row>
    <row r="8" spans="10:111" ht="24.75" customHeight="1">
      <c r="J8" s="21">
        <f t="shared" si="4"/>
        <v>6</v>
      </c>
      <c r="K8" s="22">
        <f ca="1" t="shared" si="0"/>
        <v>89.18</v>
      </c>
      <c r="L8" s="25">
        <f aca="true" ca="1" t="shared" si="14" ref="L8:AQ8">IF($J5&gt;0,INT(((RAND()+RAND()+RAND()+RAND()+RAND()+RAND()+RAND()+RAND()+RAND()+RAND()+RAND()-5.5)*ssss_4+m_4)*100)/100,"")</f>
        <v>124.18</v>
      </c>
      <c r="M8" s="25">
        <f ca="1" t="shared" si="14"/>
        <v>142.04</v>
      </c>
      <c r="N8" s="25">
        <f ca="1" t="shared" si="14"/>
        <v>96.22</v>
      </c>
      <c r="O8" s="25">
        <f ca="1" t="shared" si="14"/>
        <v>127.41</v>
      </c>
      <c r="P8" s="25">
        <f ca="1" t="shared" si="14"/>
        <v>131.75</v>
      </c>
      <c r="Q8" s="25">
        <f ca="1" t="shared" si="14"/>
        <v>108.42</v>
      </c>
      <c r="R8" s="25">
        <f ca="1" t="shared" si="14"/>
        <v>99.14</v>
      </c>
      <c r="S8" s="25">
        <f ca="1" t="shared" si="14"/>
        <v>102.14</v>
      </c>
      <c r="T8" s="25">
        <f ca="1" t="shared" si="14"/>
        <v>150.24</v>
      </c>
      <c r="U8" s="25">
        <f ca="1" t="shared" si="14"/>
        <v>104.55</v>
      </c>
      <c r="V8" s="25">
        <f ca="1" t="shared" si="14"/>
        <v>114.46</v>
      </c>
      <c r="W8" s="25">
        <f ca="1" t="shared" si="14"/>
        <v>121.68</v>
      </c>
      <c r="X8" s="25">
        <f ca="1" t="shared" si="14"/>
        <v>124.23</v>
      </c>
      <c r="Y8" s="25">
        <f ca="1" t="shared" si="14"/>
        <v>124.45</v>
      </c>
      <c r="Z8" s="25">
        <f ca="1" t="shared" si="14"/>
        <v>119.71</v>
      </c>
      <c r="AA8" s="25">
        <f ca="1" t="shared" si="14"/>
        <v>113.35</v>
      </c>
      <c r="AB8" s="25">
        <f ca="1" t="shared" si="14"/>
        <v>143.7</v>
      </c>
      <c r="AC8" s="25">
        <f ca="1" t="shared" si="14"/>
        <v>125.88</v>
      </c>
      <c r="AD8" s="25">
        <f ca="1" t="shared" si="14"/>
        <v>119.67</v>
      </c>
      <c r="AE8" s="25">
        <f ca="1" t="shared" si="14"/>
        <v>119.24</v>
      </c>
      <c r="AF8" s="25">
        <f ca="1" t="shared" si="14"/>
        <v>114.78</v>
      </c>
      <c r="AG8" s="25">
        <f ca="1" t="shared" si="14"/>
        <v>115.88</v>
      </c>
      <c r="AH8" s="25">
        <f ca="1" t="shared" si="14"/>
        <v>105.6</v>
      </c>
      <c r="AI8" s="25">
        <f ca="1" t="shared" si="14"/>
        <v>101.78</v>
      </c>
      <c r="AJ8" s="25">
        <f ca="1" t="shared" si="14"/>
        <v>128.13</v>
      </c>
      <c r="AK8" s="25">
        <f ca="1" t="shared" si="14"/>
        <v>99.81</v>
      </c>
      <c r="AL8" s="25">
        <f ca="1" t="shared" si="14"/>
        <v>120.68</v>
      </c>
      <c r="AM8" s="25">
        <f ca="1" t="shared" si="14"/>
        <v>125.39</v>
      </c>
      <c r="AN8" s="25">
        <f ca="1" t="shared" si="14"/>
        <v>101.14</v>
      </c>
      <c r="AO8" s="25">
        <f ca="1" t="shared" si="14"/>
        <v>131.47</v>
      </c>
      <c r="AP8" s="25">
        <f ca="1" t="shared" si="14"/>
        <v>107.43</v>
      </c>
      <c r="AQ8" s="25">
        <f ca="1" t="shared" si="14"/>
        <v>138.75</v>
      </c>
      <c r="AR8" s="25">
        <f aca="true" ca="1" t="shared" si="15" ref="AR8:BW8">IF($J5&gt;0,INT(((RAND()+RAND()+RAND()+RAND()+RAND()+RAND()+RAND()+RAND()+RAND()+RAND()+RAND()-5.5)*ssss_4+m_4)*100)/100,"")</f>
        <v>123.23</v>
      </c>
      <c r="AS8" s="25">
        <f ca="1" t="shared" si="15"/>
        <v>92.96</v>
      </c>
      <c r="AT8" s="25">
        <f ca="1" t="shared" si="15"/>
        <v>107.31</v>
      </c>
      <c r="AU8" s="25">
        <f ca="1" t="shared" si="15"/>
        <v>119.84</v>
      </c>
      <c r="AV8" s="25">
        <f ca="1" t="shared" si="15"/>
        <v>95.39</v>
      </c>
      <c r="AW8" s="25">
        <f ca="1" t="shared" si="15"/>
        <v>104.89</v>
      </c>
      <c r="AX8" s="25">
        <f ca="1" t="shared" si="15"/>
        <v>106.45</v>
      </c>
      <c r="AY8" s="25">
        <f ca="1" t="shared" si="15"/>
        <v>127.44</v>
      </c>
      <c r="AZ8" s="25">
        <f ca="1" t="shared" si="15"/>
        <v>109.95</v>
      </c>
      <c r="BA8" s="25">
        <f ca="1" t="shared" si="15"/>
        <v>113.45</v>
      </c>
      <c r="BB8" s="25">
        <f ca="1" t="shared" si="15"/>
        <v>121.16</v>
      </c>
      <c r="BC8" s="25">
        <f ca="1" t="shared" si="15"/>
        <v>112.57</v>
      </c>
      <c r="BD8" s="25">
        <f ca="1" t="shared" si="15"/>
        <v>103.54</v>
      </c>
      <c r="BE8" s="25">
        <f ca="1" t="shared" si="15"/>
        <v>149.05</v>
      </c>
      <c r="BF8" s="25">
        <f ca="1" t="shared" si="15"/>
        <v>133.87</v>
      </c>
      <c r="BG8" s="25">
        <f ca="1" t="shared" si="15"/>
        <v>135.87</v>
      </c>
      <c r="BH8" s="25">
        <f ca="1" t="shared" si="15"/>
        <v>101.77</v>
      </c>
      <c r="BI8" s="25">
        <f ca="1" t="shared" si="15"/>
        <v>139.02</v>
      </c>
      <c r="BJ8" s="25">
        <f ca="1" t="shared" si="15"/>
        <v>114.58</v>
      </c>
      <c r="BK8" s="25">
        <f ca="1" t="shared" si="15"/>
        <v>98.17</v>
      </c>
      <c r="BL8" s="25">
        <f ca="1" t="shared" si="15"/>
        <v>136.16</v>
      </c>
      <c r="BM8" s="25">
        <f ca="1" t="shared" si="15"/>
        <v>125.45</v>
      </c>
      <c r="BN8" s="25">
        <f ca="1" t="shared" si="15"/>
        <v>111.59</v>
      </c>
      <c r="BO8" s="25">
        <f ca="1" t="shared" si="15"/>
        <v>68.9</v>
      </c>
      <c r="BP8" s="25">
        <f ca="1" t="shared" si="15"/>
        <v>133.73</v>
      </c>
      <c r="BQ8" s="25">
        <f ca="1" t="shared" si="15"/>
        <v>112.23</v>
      </c>
      <c r="BR8" s="25">
        <f ca="1" t="shared" si="15"/>
        <v>122.52</v>
      </c>
      <c r="BS8" s="25">
        <f ca="1" t="shared" si="15"/>
        <v>111.83</v>
      </c>
      <c r="BT8" s="25">
        <f ca="1" t="shared" si="15"/>
        <v>105.98</v>
      </c>
      <c r="BU8" s="25">
        <f ca="1" t="shared" si="15"/>
        <v>123.17</v>
      </c>
      <c r="BV8" s="25">
        <f ca="1" t="shared" si="15"/>
        <v>99.03</v>
      </c>
      <c r="BW8" s="25">
        <f ca="1" t="shared" si="15"/>
        <v>138.18</v>
      </c>
      <c r="BX8" s="25">
        <f aca="true" ca="1" t="shared" si="16" ref="BX8:DG8">IF($J5&gt;0,INT(((RAND()+RAND()+RAND()+RAND()+RAND()+RAND()+RAND()+RAND()+RAND()+RAND()+RAND()-5.5)*ssss_4+m_4)*100)/100,"")</f>
        <v>116.81</v>
      </c>
      <c r="BY8" s="25">
        <f ca="1" t="shared" si="16"/>
        <v>118.27</v>
      </c>
      <c r="BZ8" s="25">
        <f ca="1" t="shared" si="16"/>
        <v>107.3</v>
      </c>
      <c r="CA8" s="25">
        <f ca="1" t="shared" si="16"/>
        <v>101.03</v>
      </c>
      <c r="CB8" s="25">
        <f ca="1" t="shared" si="16"/>
        <v>105.37</v>
      </c>
      <c r="CC8" s="25">
        <f ca="1" t="shared" si="16"/>
        <v>103.96</v>
      </c>
      <c r="CD8" s="25">
        <f ca="1" t="shared" si="16"/>
        <v>125.27</v>
      </c>
      <c r="CE8" s="25">
        <f ca="1" t="shared" si="16"/>
        <v>128.93</v>
      </c>
      <c r="CF8" s="25">
        <f ca="1" t="shared" si="16"/>
        <v>117.85</v>
      </c>
      <c r="CG8" s="25">
        <f ca="1" t="shared" si="16"/>
        <v>111.64</v>
      </c>
      <c r="CH8" s="25">
        <f ca="1" t="shared" si="16"/>
        <v>123.52</v>
      </c>
      <c r="CI8" s="25">
        <f ca="1" t="shared" si="16"/>
        <v>126.92</v>
      </c>
      <c r="CJ8" s="25">
        <f ca="1" t="shared" si="16"/>
        <v>120.12</v>
      </c>
      <c r="CK8" s="25">
        <f ca="1" t="shared" si="16"/>
        <v>105.9</v>
      </c>
      <c r="CL8" s="25">
        <f ca="1" t="shared" si="16"/>
        <v>128.77</v>
      </c>
      <c r="CM8" s="25">
        <f ca="1" t="shared" si="16"/>
        <v>112.21</v>
      </c>
      <c r="CN8" s="25">
        <f ca="1" t="shared" si="16"/>
        <v>121.36</v>
      </c>
      <c r="CO8" s="25">
        <f ca="1" t="shared" si="16"/>
        <v>120.49</v>
      </c>
      <c r="CP8" s="25">
        <f ca="1" t="shared" si="16"/>
        <v>104.72</v>
      </c>
      <c r="CQ8" s="25">
        <f ca="1" t="shared" si="16"/>
        <v>128.5</v>
      </c>
      <c r="CR8" s="25">
        <f ca="1" t="shared" si="16"/>
        <v>101.21</v>
      </c>
      <c r="CS8" s="25">
        <f ca="1" t="shared" si="16"/>
        <v>133.48</v>
      </c>
      <c r="CT8" s="25">
        <f ca="1" t="shared" si="16"/>
        <v>141.02</v>
      </c>
      <c r="CU8" s="25">
        <f ca="1" t="shared" si="16"/>
        <v>116.86</v>
      </c>
      <c r="CV8" s="25">
        <f ca="1" t="shared" si="16"/>
        <v>145.06</v>
      </c>
      <c r="CW8" s="25">
        <f ca="1" t="shared" si="16"/>
        <v>148.92</v>
      </c>
      <c r="CX8" s="25">
        <f ca="1" t="shared" si="16"/>
        <v>102.1</v>
      </c>
      <c r="CY8" s="25">
        <f ca="1" t="shared" si="16"/>
        <v>108.66</v>
      </c>
      <c r="CZ8" s="25">
        <f ca="1" t="shared" si="16"/>
        <v>133.47</v>
      </c>
      <c r="DA8" s="25">
        <f ca="1" t="shared" si="16"/>
        <v>107.42</v>
      </c>
      <c r="DB8" s="25">
        <f ca="1" t="shared" si="16"/>
        <v>101.45</v>
      </c>
      <c r="DC8" s="25">
        <f ca="1" t="shared" si="16"/>
        <v>88.71</v>
      </c>
      <c r="DD8" s="25">
        <f ca="1" t="shared" si="16"/>
        <v>112.01</v>
      </c>
      <c r="DE8" s="25">
        <f ca="1" t="shared" si="16"/>
        <v>127.23</v>
      </c>
      <c r="DF8" s="25">
        <f ca="1" t="shared" si="16"/>
        <v>109.6</v>
      </c>
      <c r="DG8" s="25">
        <f ca="1" t="shared" si="16"/>
        <v>122.36</v>
      </c>
    </row>
    <row r="9" spans="10:111" ht="24.75" customHeight="1">
      <c r="J9" s="21">
        <f t="shared" si="4"/>
        <v>7</v>
      </c>
      <c r="K9" s="22">
        <f ca="1" t="shared" si="0"/>
        <v>95.31</v>
      </c>
      <c r="L9" s="25">
        <f aca="true" ca="1" t="shared" si="17" ref="L9:AQ9">IF($J6&gt;0,INT(((RAND()+RAND()+RAND()+RAND()+RAND()+RAND()+RAND()+RAND()+RAND()+RAND()+RAND()-5.5)*ssss_4+m_4)*100)/100,"")</f>
        <v>99.76</v>
      </c>
      <c r="M9" s="25">
        <f ca="1" t="shared" si="17"/>
        <v>118.43</v>
      </c>
      <c r="N9" s="25">
        <f ca="1" t="shared" si="17"/>
        <v>137.27</v>
      </c>
      <c r="O9" s="25">
        <f ca="1" t="shared" si="17"/>
        <v>133.81</v>
      </c>
      <c r="P9" s="25">
        <f ca="1" t="shared" si="17"/>
        <v>105.11</v>
      </c>
      <c r="Q9" s="25">
        <f ca="1" t="shared" si="17"/>
        <v>131.37</v>
      </c>
      <c r="R9" s="25">
        <f ca="1" t="shared" si="17"/>
        <v>126.17</v>
      </c>
      <c r="S9" s="25">
        <f ca="1" t="shared" si="17"/>
        <v>123.64</v>
      </c>
      <c r="T9" s="25">
        <f ca="1" t="shared" si="17"/>
        <v>120.75</v>
      </c>
      <c r="U9" s="25">
        <f ca="1" t="shared" si="17"/>
        <v>88.72</v>
      </c>
      <c r="V9" s="25">
        <f ca="1" t="shared" si="17"/>
        <v>135.12</v>
      </c>
      <c r="W9" s="25">
        <f ca="1" t="shared" si="17"/>
        <v>120.24</v>
      </c>
      <c r="X9" s="25">
        <f ca="1" t="shared" si="17"/>
        <v>131.09</v>
      </c>
      <c r="Y9" s="25">
        <f ca="1" t="shared" si="17"/>
        <v>100.88</v>
      </c>
      <c r="Z9" s="25">
        <f ca="1" t="shared" si="17"/>
        <v>130.57</v>
      </c>
      <c r="AA9" s="25">
        <f ca="1" t="shared" si="17"/>
        <v>116.15</v>
      </c>
      <c r="AB9" s="25">
        <f ca="1" t="shared" si="17"/>
        <v>111.94</v>
      </c>
      <c r="AC9" s="25">
        <f ca="1" t="shared" si="17"/>
        <v>138.15</v>
      </c>
      <c r="AD9" s="25">
        <f ca="1" t="shared" si="17"/>
        <v>95.45</v>
      </c>
      <c r="AE9" s="25">
        <f ca="1" t="shared" si="17"/>
        <v>131.48</v>
      </c>
      <c r="AF9" s="25">
        <f ca="1" t="shared" si="17"/>
        <v>112.97</v>
      </c>
      <c r="AG9" s="25">
        <f ca="1" t="shared" si="17"/>
        <v>104.15</v>
      </c>
      <c r="AH9" s="25">
        <f ca="1" t="shared" si="17"/>
        <v>140.2</v>
      </c>
      <c r="AI9" s="25">
        <f ca="1" t="shared" si="17"/>
        <v>114.97</v>
      </c>
      <c r="AJ9" s="25">
        <f ca="1" t="shared" si="17"/>
        <v>158.42</v>
      </c>
      <c r="AK9" s="25">
        <f ca="1" t="shared" si="17"/>
        <v>147.17</v>
      </c>
      <c r="AL9" s="25">
        <f ca="1" t="shared" si="17"/>
        <v>126.03</v>
      </c>
      <c r="AM9" s="25">
        <f ca="1" t="shared" si="17"/>
        <v>125.33</v>
      </c>
      <c r="AN9" s="25">
        <f ca="1" t="shared" si="17"/>
        <v>116.67</v>
      </c>
      <c r="AO9" s="25">
        <f ca="1" t="shared" si="17"/>
        <v>118.4</v>
      </c>
      <c r="AP9" s="25">
        <f ca="1" t="shared" si="17"/>
        <v>117.15</v>
      </c>
      <c r="AQ9" s="25">
        <f ca="1" t="shared" si="17"/>
        <v>110.83</v>
      </c>
      <c r="AR9" s="25">
        <f aca="true" ca="1" t="shared" si="18" ref="AR9:BW9">IF($J6&gt;0,INT(((RAND()+RAND()+RAND()+RAND()+RAND()+RAND()+RAND()+RAND()+RAND()+RAND()+RAND()-5.5)*ssss_4+m_4)*100)/100,"")</f>
        <v>102.96</v>
      </c>
      <c r="AS9" s="25">
        <f ca="1" t="shared" si="18"/>
        <v>114.67</v>
      </c>
      <c r="AT9" s="25">
        <f ca="1" t="shared" si="18"/>
        <v>95.96</v>
      </c>
      <c r="AU9" s="25">
        <f ca="1" t="shared" si="18"/>
        <v>124.21</v>
      </c>
      <c r="AV9" s="25">
        <f ca="1" t="shared" si="18"/>
        <v>117.77</v>
      </c>
      <c r="AW9" s="25">
        <f ca="1" t="shared" si="18"/>
        <v>139.41</v>
      </c>
      <c r="AX9" s="25">
        <f ca="1" t="shared" si="18"/>
        <v>119.91</v>
      </c>
      <c r="AY9" s="25">
        <f ca="1" t="shared" si="18"/>
        <v>88.13</v>
      </c>
      <c r="AZ9" s="25">
        <f ca="1" t="shared" si="18"/>
        <v>131.16</v>
      </c>
      <c r="BA9" s="25">
        <f ca="1" t="shared" si="18"/>
        <v>133.94</v>
      </c>
      <c r="BB9" s="25">
        <f ca="1" t="shared" si="18"/>
        <v>117.61</v>
      </c>
      <c r="BC9" s="25">
        <f ca="1" t="shared" si="18"/>
        <v>101.8</v>
      </c>
      <c r="BD9" s="25">
        <f ca="1" t="shared" si="18"/>
        <v>124.97</v>
      </c>
      <c r="BE9" s="25">
        <f ca="1" t="shared" si="18"/>
        <v>107.05</v>
      </c>
      <c r="BF9" s="25">
        <f ca="1" t="shared" si="18"/>
        <v>104.43</v>
      </c>
      <c r="BG9" s="25">
        <f ca="1" t="shared" si="18"/>
        <v>118.92</v>
      </c>
      <c r="BH9" s="25">
        <f ca="1" t="shared" si="18"/>
        <v>129.88</v>
      </c>
      <c r="BI9" s="25">
        <f ca="1" t="shared" si="18"/>
        <v>86.85</v>
      </c>
      <c r="BJ9" s="25">
        <f ca="1" t="shared" si="18"/>
        <v>109.84</v>
      </c>
      <c r="BK9" s="25">
        <f ca="1" t="shared" si="18"/>
        <v>123.62</v>
      </c>
      <c r="BL9" s="25">
        <f ca="1" t="shared" si="18"/>
        <v>118.9</v>
      </c>
      <c r="BM9" s="25">
        <f ca="1" t="shared" si="18"/>
        <v>133.58</v>
      </c>
      <c r="BN9" s="25">
        <f ca="1" t="shared" si="18"/>
        <v>114.95</v>
      </c>
      <c r="BO9" s="25">
        <f ca="1" t="shared" si="18"/>
        <v>113.49</v>
      </c>
      <c r="BP9" s="25">
        <f ca="1" t="shared" si="18"/>
        <v>141.36</v>
      </c>
      <c r="BQ9" s="25">
        <f ca="1" t="shared" si="18"/>
        <v>100.17</v>
      </c>
      <c r="BR9" s="25">
        <f ca="1" t="shared" si="18"/>
        <v>120.72</v>
      </c>
      <c r="BS9" s="25">
        <f ca="1" t="shared" si="18"/>
        <v>136.6</v>
      </c>
      <c r="BT9" s="25">
        <f ca="1" t="shared" si="18"/>
        <v>104.58</v>
      </c>
      <c r="BU9" s="25">
        <f ca="1" t="shared" si="18"/>
        <v>127.65</v>
      </c>
      <c r="BV9" s="25">
        <f ca="1" t="shared" si="18"/>
        <v>144.69</v>
      </c>
      <c r="BW9" s="25">
        <f ca="1" t="shared" si="18"/>
        <v>134.97</v>
      </c>
      <c r="BX9" s="25">
        <f aca="true" ca="1" t="shared" si="19" ref="BX9:DG9">IF($J6&gt;0,INT(((RAND()+RAND()+RAND()+RAND()+RAND()+RAND()+RAND()+RAND()+RAND()+RAND()+RAND()-5.5)*ssss_4+m_4)*100)/100,"")</f>
        <v>137.17</v>
      </c>
      <c r="BY9" s="25">
        <f ca="1" t="shared" si="19"/>
        <v>114.73</v>
      </c>
      <c r="BZ9" s="25">
        <f ca="1" t="shared" si="19"/>
        <v>114.6</v>
      </c>
      <c r="CA9" s="25">
        <f ca="1" t="shared" si="19"/>
        <v>125.49</v>
      </c>
      <c r="CB9" s="25">
        <f ca="1" t="shared" si="19"/>
        <v>137.58</v>
      </c>
      <c r="CC9" s="25">
        <f ca="1" t="shared" si="19"/>
        <v>115.25</v>
      </c>
      <c r="CD9" s="25">
        <f ca="1" t="shared" si="19"/>
        <v>145.39</v>
      </c>
      <c r="CE9" s="25">
        <f ca="1" t="shared" si="19"/>
        <v>116.98</v>
      </c>
      <c r="CF9" s="25">
        <f ca="1" t="shared" si="19"/>
        <v>128.58</v>
      </c>
      <c r="CG9" s="25">
        <f ca="1" t="shared" si="19"/>
        <v>114.79</v>
      </c>
      <c r="CH9" s="25">
        <f ca="1" t="shared" si="19"/>
        <v>134.97</v>
      </c>
      <c r="CI9" s="25">
        <f ca="1" t="shared" si="19"/>
        <v>90.3</v>
      </c>
      <c r="CJ9" s="25">
        <f ca="1" t="shared" si="19"/>
        <v>141.41</v>
      </c>
      <c r="CK9" s="25">
        <f ca="1" t="shared" si="19"/>
        <v>111.91</v>
      </c>
      <c r="CL9" s="25">
        <f ca="1" t="shared" si="19"/>
        <v>90.81</v>
      </c>
      <c r="CM9" s="25">
        <f ca="1" t="shared" si="19"/>
        <v>132.87</v>
      </c>
      <c r="CN9" s="25">
        <f ca="1" t="shared" si="19"/>
        <v>119.1</v>
      </c>
      <c r="CO9" s="25">
        <f ca="1" t="shared" si="19"/>
        <v>130.36</v>
      </c>
      <c r="CP9" s="25">
        <f ca="1" t="shared" si="19"/>
        <v>130.51</v>
      </c>
      <c r="CQ9" s="25">
        <f ca="1" t="shared" si="19"/>
        <v>146.83</v>
      </c>
      <c r="CR9" s="25">
        <f ca="1" t="shared" si="19"/>
        <v>122.57</v>
      </c>
      <c r="CS9" s="25">
        <f ca="1" t="shared" si="19"/>
        <v>110.46</v>
      </c>
      <c r="CT9" s="25">
        <f ca="1" t="shared" si="19"/>
        <v>139.67</v>
      </c>
      <c r="CU9" s="25">
        <f ca="1" t="shared" si="19"/>
        <v>108.87</v>
      </c>
      <c r="CV9" s="25">
        <f ca="1" t="shared" si="19"/>
        <v>140.31</v>
      </c>
      <c r="CW9" s="25">
        <f ca="1" t="shared" si="19"/>
        <v>117.08</v>
      </c>
      <c r="CX9" s="25">
        <f ca="1" t="shared" si="19"/>
        <v>136.81</v>
      </c>
      <c r="CY9" s="25">
        <f ca="1" t="shared" si="19"/>
        <v>129.86</v>
      </c>
      <c r="CZ9" s="25">
        <f ca="1" t="shared" si="19"/>
        <v>103.84</v>
      </c>
      <c r="DA9" s="25">
        <f ca="1" t="shared" si="19"/>
        <v>111.19</v>
      </c>
      <c r="DB9" s="25">
        <f ca="1" t="shared" si="19"/>
        <v>141.35</v>
      </c>
      <c r="DC9" s="25">
        <f ca="1" t="shared" si="19"/>
        <v>122.92</v>
      </c>
      <c r="DD9" s="25">
        <f ca="1" t="shared" si="19"/>
        <v>114.12</v>
      </c>
      <c r="DE9" s="25">
        <f ca="1" t="shared" si="19"/>
        <v>119.23</v>
      </c>
      <c r="DF9" s="25">
        <f ca="1" t="shared" si="19"/>
        <v>134.31</v>
      </c>
      <c r="DG9" s="25">
        <f ca="1" t="shared" si="19"/>
        <v>123.6</v>
      </c>
    </row>
    <row r="10" spans="9:111" ht="24.75" customHeight="1">
      <c r="I10" s="11" t="s">
        <v>33</v>
      </c>
      <c r="J10" s="21">
        <f t="shared" si="4"/>
        <v>8</v>
      </c>
      <c r="K10" s="22">
        <f ca="1" t="shared" si="0"/>
        <v>155.48</v>
      </c>
      <c r="L10" s="25">
        <f aca="true" ca="1" t="shared" si="20" ref="L10:AQ10">IF($J7&gt;0,INT(((RAND()+RAND()+RAND()+RAND()+RAND()+RAND()+RAND()+RAND()+RAND()+RAND()+RAND()-5.5)*s_4+m_4)*100)/100,"")</f>
        <v>93.14</v>
      </c>
      <c r="M10" s="25">
        <f ca="1" t="shared" si="20"/>
        <v>127.34</v>
      </c>
      <c r="N10" s="25">
        <f ca="1" t="shared" si="20"/>
        <v>149.53</v>
      </c>
      <c r="O10" s="25">
        <f ca="1" t="shared" si="20"/>
        <v>108.97</v>
      </c>
      <c r="P10" s="25">
        <f ca="1" t="shared" si="20"/>
        <v>125.82</v>
      </c>
      <c r="Q10" s="25">
        <f ca="1" t="shared" si="20"/>
        <v>86.13</v>
      </c>
      <c r="R10" s="25">
        <f ca="1" t="shared" si="20"/>
        <v>129.8</v>
      </c>
      <c r="S10" s="25">
        <f ca="1" t="shared" si="20"/>
        <v>121.97</v>
      </c>
      <c r="T10" s="25">
        <f ca="1" t="shared" si="20"/>
        <v>130.35</v>
      </c>
      <c r="U10" s="25">
        <f ca="1" t="shared" si="20"/>
        <v>131.57</v>
      </c>
      <c r="V10" s="25">
        <f ca="1" t="shared" si="20"/>
        <v>98.96</v>
      </c>
      <c r="W10" s="25">
        <f ca="1" t="shared" si="20"/>
        <v>123.23</v>
      </c>
      <c r="X10" s="25">
        <f ca="1" t="shared" si="20"/>
        <v>166.78</v>
      </c>
      <c r="Y10" s="25">
        <f ca="1" t="shared" si="20"/>
        <v>179.61</v>
      </c>
      <c r="Z10" s="25">
        <f ca="1" t="shared" si="20"/>
        <v>121.44</v>
      </c>
      <c r="AA10" s="25">
        <f ca="1" t="shared" si="20"/>
        <v>152.7</v>
      </c>
      <c r="AB10" s="25">
        <f ca="1" t="shared" si="20"/>
        <v>112.92</v>
      </c>
      <c r="AC10" s="25">
        <f ca="1" t="shared" si="20"/>
        <v>94.67</v>
      </c>
      <c r="AD10" s="25">
        <f ca="1" t="shared" si="20"/>
        <v>94.17</v>
      </c>
      <c r="AE10" s="25">
        <f ca="1" t="shared" si="20"/>
        <v>112.62</v>
      </c>
      <c r="AF10" s="25">
        <f ca="1" t="shared" si="20"/>
        <v>128.28</v>
      </c>
      <c r="AG10" s="25">
        <f ca="1" t="shared" si="20"/>
        <v>126.14</v>
      </c>
      <c r="AH10" s="25">
        <f ca="1" t="shared" si="20"/>
        <v>71.02</v>
      </c>
      <c r="AI10" s="25">
        <f ca="1" t="shared" si="20"/>
        <v>122.27</v>
      </c>
      <c r="AJ10" s="25">
        <f ca="1" t="shared" si="20"/>
        <v>158.04</v>
      </c>
      <c r="AK10" s="25">
        <f ca="1" t="shared" si="20"/>
        <v>138.33</v>
      </c>
      <c r="AL10" s="25">
        <f ca="1" t="shared" si="20"/>
        <v>121.42</v>
      </c>
      <c r="AM10" s="25">
        <f ca="1" t="shared" si="20"/>
        <v>121.2</v>
      </c>
      <c r="AN10" s="25">
        <f ca="1" t="shared" si="20"/>
        <v>64.39</v>
      </c>
      <c r="AO10" s="25">
        <f ca="1" t="shared" si="20"/>
        <v>155.83</v>
      </c>
      <c r="AP10" s="25">
        <f ca="1" t="shared" si="20"/>
        <v>122.42</v>
      </c>
      <c r="AQ10" s="25">
        <f ca="1" t="shared" si="20"/>
        <v>144.22</v>
      </c>
      <c r="AR10" s="25">
        <f aca="true" ca="1" t="shared" si="21" ref="AR10:BW10">IF($J7&gt;0,INT(((RAND()+RAND()+RAND()+RAND()+RAND()+RAND()+RAND()+RAND()+RAND()+RAND()+RAND()-5.5)*s_4+m_4)*100)/100,"")</f>
        <v>144.28</v>
      </c>
      <c r="AS10" s="25">
        <f ca="1" t="shared" si="21"/>
        <v>115.92</v>
      </c>
      <c r="AT10" s="25">
        <f ca="1" t="shared" si="21"/>
        <v>110.62</v>
      </c>
      <c r="AU10" s="25">
        <f ca="1" t="shared" si="21"/>
        <v>142.94</v>
      </c>
      <c r="AV10" s="25">
        <f ca="1" t="shared" si="21"/>
        <v>153.34</v>
      </c>
      <c r="AW10" s="25">
        <f ca="1" t="shared" si="21"/>
        <v>121.83</v>
      </c>
      <c r="AX10" s="25">
        <f ca="1" t="shared" si="21"/>
        <v>139.41</v>
      </c>
      <c r="AY10" s="25">
        <f ca="1" t="shared" si="21"/>
        <v>120.24</v>
      </c>
      <c r="AZ10" s="25">
        <f ca="1" t="shared" si="21"/>
        <v>138.87</v>
      </c>
      <c r="BA10" s="25">
        <f ca="1" t="shared" si="21"/>
        <v>111.22</v>
      </c>
      <c r="BB10" s="25">
        <f ca="1" t="shared" si="21"/>
        <v>73.74</v>
      </c>
      <c r="BC10" s="25">
        <f ca="1" t="shared" si="21"/>
        <v>142.31</v>
      </c>
      <c r="BD10" s="25">
        <f ca="1" t="shared" si="21"/>
        <v>96.88</v>
      </c>
      <c r="BE10" s="25">
        <f ca="1" t="shared" si="21"/>
        <v>135.53</v>
      </c>
      <c r="BF10" s="25">
        <f ca="1" t="shared" si="21"/>
        <v>141.27</v>
      </c>
      <c r="BG10" s="25">
        <f ca="1" t="shared" si="21"/>
        <v>112.09</v>
      </c>
      <c r="BH10" s="25">
        <f ca="1" t="shared" si="21"/>
        <v>92.71</v>
      </c>
      <c r="BI10" s="25">
        <f ca="1" t="shared" si="21"/>
        <v>128.05</v>
      </c>
      <c r="BJ10" s="25">
        <f ca="1" t="shared" si="21"/>
        <v>143.16</v>
      </c>
      <c r="BK10" s="25">
        <f ca="1" t="shared" si="21"/>
        <v>77.78</v>
      </c>
      <c r="BL10" s="25">
        <f ca="1" t="shared" si="21"/>
        <v>144.77</v>
      </c>
      <c r="BM10" s="25">
        <f ca="1" t="shared" si="21"/>
        <v>89.68</v>
      </c>
      <c r="BN10" s="25">
        <f ca="1" t="shared" si="21"/>
        <v>130.28</v>
      </c>
      <c r="BO10" s="25">
        <f ca="1" t="shared" si="21"/>
        <v>126.72</v>
      </c>
      <c r="BP10" s="25">
        <f ca="1" t="shared" si="21"/>
        <v>94.02</v>
      </c>
      <c r="BQ10" s="25">
        <f ca="1" t="shared" si="21"/>
        <v>136.95</v>
      </c>
      <c r="BR10" s="25">
        <f ca="1" t="shared" si="21"/>
        <v>123.9</v>
      </c>
      <c r="BS10" s="25">
        <f ca="1" t="shared" si="21"/>
        <v>152.62</v>
      </c>
      <c r="BT10" s="25">
        <f ca="1" t="shared" si="21"/>
        <v>114.77</v>
      </c>
      <c r="BU10" s="25">
        <f ca="1" t="shared" si="21"/>
        <v>159.98</v>
      </c>
      <c r="BV10" s="25">
        <f ca="1" t="shared" si="21"/>
        <v>146.41</v>
      </c>
      <c r="BW10" s="25">
        <f ca="1" t="shared" si="21"/>
        <v>94.19</v>
      </c>
      <c r="BX10" s="25">
        <f aca="true" ca="1" t="shared" si="22" ref="BX10:DG10">IF($J7&gt;0,INT(((RAND()+RAND()+RAND()+RAND()+RAND()+RAND()+RAND()+RAND()+RAND()+RAND()+RAND()-5.5)*s_4+m_4)*100)/100,"")</f>
        <v>102.67</v>
      </c>
      <c r="BY10" s="25">
        <f ca="1" t="shared" si="22"/>
        <v>109.47</v>
      </c>
      <c r="BZ10" s="25">
        <f ca="1" t="shared" si="22"/>
        <v>152.07</v>
      </c>
      <c r="CA10" s="25">
        <f ca="1" t="shared" si="22"/>
        <v>120.54</v>
      </c>
      <c r="CB10" s="25">
        <f ca="1" t="shared" si="22"/>
        <v>103.65</v>
      </c>
      <c r="CC10" s="25">
        <f ca="1" t="shared" si="22"/>
        <v>89.41</v>
      </c>
      <c r="CD10" s="25">
        <f ca="1" t="shared" si="22"/>
        <v>125.44</v>
      </c>
      <c r="CE10" s="25">
        <f ca="1" t="shared" si="22"/>
        <v>124.03</v>
      </c>
      <c r="CF10" s="25">
        <f ca="1" t="shared" si="22"/>
        <v>124.66</v>
      </c>
      <c r="CG10" s="25">
        <f ca="1" t="shared" si="22"/>
        <v>122.49</v>
      </c>
      <c r="CH10" s="25">
        <f ca="1" t="shared" si="22"/>
        <v>110.28</v>
      </c>
      <c r="CI10" s="25">
        <f ca="1" t="shared" si="22"/>
        <v>120.66</v>
      </c>
      <c r="CJ10" s="25">
        <f ca="1" t="shared" si="22"/>
        <v>122.54</v>
      </c>
      <c r="CK10" s="25">
        <f ca="1" t="shared" si="22"/>
        <v>105.62</v>
      </c>
      <c r="CL10" s="25">
        <f ca="1" t="shared" si="22"/>
        <v>143.27</v>
      </c>
      <c r="CM10" s="25">
        <f ca="1" t="shared" si="22"/>
        <v>120.25</v>
      </c>
      <c r="CN10" s="25">
        <f ca="1" t="shared" si="22"/>
        <v>115.08</v>
      </c>
      <c r="CO10" s="25">
        <f ca="1" t="shared" si="22"/>
        <v>126.97</v>
      </c>
      <c r="CP10" s="25">
        <f ca="1" t="shared" si="22"/>
        <v>139.78</v>
      </c>
      <c r="CQ10" s="25">
        <f ca="1" t="shared" si="22"/>
        <v>131.31</v>
      </c>
      <c r="CR10" s="25">
        <f ca="1" t="shared" si="22"/>
        <v>178.45</v>
      </c>
      <c r="CS10" s="25">
        <f ca="1" t="shared" si="22"/>
        <v>159.89</v>
      </c>
      <c r="CT10" s="25">
        <f ca="1" t="shared" si="22"/>
        <v>158.46</v>
      </c>
      <c r="CU10" s="25">
        <f ca="1" t="shared" si="22"/>
        <v>118.08</v>
      </c>
      <c r="CV10" s="25">
        <f ca="1" t="shared" si="22"/>
        <v>103.03</v>
      </c>
      <c r="CW10" s="25">
        <f ca="1" t="shared" si="22"/>
        <v>113.19</v>
      </c>
      <c r="CX10" s="25">
        <f ca="1" t="shared" si="22"/>
        <v>136.33</v>
      </c>
      <c r="CY10" s="25">
        <f ca="1" t="shared" si="22"/>
        <v>126.47</v>
      </c>
      <c r="CZ10" s="25">
        <f ca="1" t="shared" si="22"/>
        <v>120.11</v>
      </c>
      <c r="DA10" s="25">
        <f ca="1" t="shared" si="22"/>
        <v>98.3</v>
      </c>
      <c r="DB10" s="25">
        <f ca="1" t="shared" si="22"/>
        <v>120.76</v>
      </c>
      <c r="DC10" s="25">
        <f ca="1" t="shared" si="22"/>
        <v>118.86</v>
      </c>
      <c r="DD10" s="25">
        <f ca="1" t="shared" si="22"/>
        <v>126.26</v>
      </c>
      <c r="DE10" s="25">
        <f ca="1" t="shared" si="22"/>
        <v>98.83</v>
      </c>
      <c r="DF10" s="25">
        <f ca="1" t="shared" si="22"/>
        <v>96.54</v>
      </c>
      <c r="DG10" s="25">
        <f ca="1" t="shared" si="22"/>
        <v>132.96</v>
      </c>
    </row>
    <row r="11" spans="10:111" ht="24.75" customHeight="1">
      <c r="J11" s="21">
        <f t="shared" si="4"/>
        <v>9</v>
      </c>
      <c r="K11" s="22">
        <f ca="1" t="shared" si="0"/>
        <v>82.37</v>
      </c>
      <c r="L11" s="25">
        <f aca="true" ca="1" t="shared" si="23" ref="L11:AQ11">IF($J8&gt;0,INT(((RAND()+RAND()+RAND()+RAND()+RAND()+RAND()+RAND()+RAND()+RAND()+RAND()+RAND()-5.5)*s_4+m_4)*100)/100,"")</f>
        <v>118.55</v>
      </c>
      <c r="M11" s="25">
        <f ca="1" t="shared" si="23"/>
        <v>97.28</v>
      </c>
      <c r="N11" s="25">
        <f ca="1" t="shared" si="23"/>
        <v>111.54</v>
      </c>
      <c r="O11" s="25">
        <f ca="1" t="shared" si="23"/>
        <v>66.17</v>
      </c>
      <c r="P11" s="25">
        <f ca="1" t="shared" si="23"/>
        <v>121.53</v>
      </c>
      <c r="Q11" s="25">
        <f ca="1" t="shared" si="23"/>
        <v>122.58</v>
      </c>
      <c r="R11" s="25">
        <f ca="1" t="shared" si="23"/>
        <v>117.79</v>
      </c>
      <c r="S11" s="25">
        <f ca="1" t="shared" si="23"/>
        <v>108.04</v>
      </c>
      <c r="T11" s="25">
        <f ca="1" t="shared" si="23"/>
        <v>128.88</v>
      </c>
      <c r="U11" s="25">
        <f ca="1" t="shared" si="23"/>
        <v>135.97</v>
      </c>
      <c r="V11" s="25">
        <f ca="1" t="shared" si="23"/>
        <v>128.93</v>
      </c>
      <c r="W11" s="25">
        <f ca="1" t="shared" si="23"/>
        <v>93.36</v>
      </c>
      <c r="X11" s="25">
        <f ca="1" t="shared" si="23"/>
        <v>72.58</v>
      </c>
      <c r="Y11" s="25">
        <f ca="1" t="shared" si="23"/>
        <v>123.3</v>
      </c>
      <c r="Z11" s="25">
        <f ca="1" t="shared" si="23"/>
        <v>118.33</v>
      </c>
      <c r="AA11" s="25">
        <f ca="1" t="shared" si="23"/>
        <v>146.09</v>
      </c>
      <c r="AB11" s="25">
        <f ca="1" t="shared" si="23"/>
        <v>103.2</v>
      </c>
      <c r="AC11" s="25">
        <f ca="1" t="shared" si="23"/>
        <v>91.08</v>
      </c>
      <c r="AD11" s="25">
        <f ca="1" t="shared" si="23"/>
        <v>144.81</v>
      </c>
      <c r="AE11" s="25">
        <f ca="1" t="shared" si="23"/>
        <v>143.71</v>
      </c>
      <c r="AF11" s="25">
        <f ca="1" t="shared" si="23"/>
        <v>115.69</v>
      </c>
      <c r="AG11" s="25">
        <f ca="1" t="shared" si="23"/>
        <v>123.96</v>
      </c>
      <c r="AH11" s="25">
        <f ca="1" t="shared" si="23"/>
        <v>110.88</v>
      </c>
      <c r="AI11" s="25">
        <f ca="1" t="shared" si="23"/>
        <v>96.7</v>
      </c>
      <c r="AJ11" s="25">
        <f ca="1" t="shared" si="23"/>
        <v>145.59</v>
      </c>
      <c r="AK11" s="25">
        <f ca="1" t="shared" si="23"/>
        <v>96.23</v>
      </c>
      <c r="AL11" s="25">
        <f ca="1" t="shared" si="23"/>
        <v>108.04</v>
      </c>
      <c r="AM11" s="25">
        <f ca="1" t="shared" si="23"/>
        <v>117.48</v>
      </c>
      <c r="AN11" s="25">
        <f ca="1" t="shared" si="23"/>
        <v>136.53</v>
      </c>
      <c r="AO11" s="25">
        <f ca="1" t="shared" si="23"/>
        <v>107.37</v>
      </c>
      <c r="AP11" s="25">
        <f ca="1" t="shared" si="23"/>
        <v>150.99</v>
      </c>
      <c r="AQ11" s="25">
        <f ca="1" t="shared" si="23"/>
        <v>125.68</v>
      </c>
      <c r="AR11" s="25">
        <f aca="true" ca="1" t="shared" si="24" ref="AR11:BW11">IF($J8&gt;0,INT(((RAND()+RAND()+RAND()+RAND()+RAND()+RAND()+RAND()+RAND()+RAND()+RAND()+RAND()-5.5)*s_4+m_4)*100)/100,"")</f>
        <v>119.63</v>
      </c>
      <c r="AS11" s="25">
        <f ca="1" t="shared" si="24"/>
        <v>133.02</v>
      </c>
      <c r="AT11" s="25">
        <f ca="1" t="shared" si="24"/>
        <v>120.78</v>
      </c>
      <c r="AU11" s="25">
        <f ca="1" t="shared" si="24"/>
        <v>154.07</v>
      </c>
      <c r="AV11" s="25">
        <f ca="1" t="shared" si="24"/>
        <v>91.03</v>
      </c>
      <c r="AW11" s="25">
        <f ca="1" t="shared" si="24"/>
        <v>109.27</v>
      </c>
      <c r="AX11" s="25">
        <f ca="1" t="shared" si="24"/>
        <v>118.22</v>
      </c>
      <c r="AY11" s="25">
        <f ca="1" t="shared" si="24"/>
        <v>116.16</v>
      </c>
      <c r="AZ11" s="25">
        <f ca="1" t="shared" si="24"/>
        <v>115.11</v>
      </c>
      <c r="BA11" s="25">
        <f ca="1" t="shared" si="24"/>
        <v>121.46</v>
      </c>
      <c r="BB11" s="25">
        <f ca="1" t="shared" si="24"/>
        <v>130.52</v>
      </c>
      <c r="BC11" s="25">
        <f ca="1" t="shared" si="24"/>
        <v>113.14</v>
      </c>
      <c r="BD11" s="25">
        <f ca="1" t="shared" si="24"/>
        <v>83.13</v>
      </c>
      <c r="BE11" s="25">
        <f ca="1" t="shared" si="24"/>
        <v>108.17</v>
      </c>
      <c r="BF11" s="25">
        <f ca="1" t="shared" si="24"/>
        <v>110.61</v>
      </c>
      <c r="BG11" s="25">
        <f ca="1" t="shared" si="24"/>
        <v>136.42</v>
      </c>
      <c r="BH11" s="25">
        <f ca="1" t="shared" si="24"/>
        <v>101.97</v>
      </c>
      <c r="BI11" s="25">
        <f ca="1" t="shared" si="24"/>
        <v>159.31</v>
      </c>
      <c r="BJ11" s="25">
        <f ca="1" t="shared" si="24"/>
        <v>93.53</v>
      </c>
      <c r="BK11" s="25">
        <f ca="1" t="shared" si="24"/>
        <v>112.64</v>
      </c>
      <c r="BL11" s="25">
        <f ca="1" t="shared" si="24"/>
        <v>166.84</v>
      </c>
      <c r="BM11" s="25">
        <f ca="1" t="shared" si="24"/>
        <v>109.69</v>
      </c>
      <c r="BN11" s="25">
        <f ca="1" t="shared" si="24"/>
        <v>151.13</v>
      </c>
      <c r="BO11" s="25">
        <f ca="1" t="shared" si="24"/>
        <v>147.26</v>
      </c>
      <c r="BP11" s="25">
        <f ca="1" t="shared" si="24"/>
        <v>79.61</v>
      </c>
      <c r="BQ11" s="25">
        <f ca="1" t="shared" si="24"/>
        <v>178.89</v>
      </c>
      <c r="BR11" s="25">
        <f ca="1" t="shared" si="24"/>
        <v>102.01</v>
      </c>
      <c r="BS11" s="25">
        <f ca="1" t="shared" si="24"/>
        <v>95.41</v>
      </c>
      <c r="BT11" s="25">
        <f ca="1" t="shared" si="24"/>
        <v>157.83</v>
      </c>
      <c r="BU11" s="25">
        <f ca="1" t="shared" si="24"/>
        <v>87.18</v>
      </c>
      <c r="BV11" s="25">
        <f ca="1" t="shared" si="24"/>
        <v>105.86</v>
      </c>
      <c r="BW11" s="25">
        <f ca="1" t="shared" si="24"/>
        <v>177.52</v>
      </c>
      <c r="BX11" s="25">
        <f aca="true" ca="1" t="shared" si="25" ref="BX11:DG11">IF($J8&gt;0,INT(((RAND()+RAND()+RAND()+RAND()+RAND()+RAND()+RAND()+RAND()+RAND()+RAND()+RAND()-5.5)*s_4+m_4)*100)/100,"")</f>
        <v>131.91</v>
      </c>
      <c r="BY11" s="25">
        <f ca="1" t="shared" si="25"/>
        <v>124.72</v>
      </c>
      <c r="BZ11" s="25">
        <f ca="1" t="shared" si="25"/>
        <v>145.61</v>
      </c>
      <c r="CA11" s="25">
        <f ca="1" t="shared" si="25"/>
        <v>171.17</v>
      </c>
      <c r="CB11" s="25">
        <f ca="1" t="shared" si="25"/>
        <v>157.88</v>
      </c>
      <c r="CC11" s="25">
        <f ca="1" t="shared" si="25"/>
        <v>135.31</v>
      </c>
      <c r="CD11" s="25">
        <f ca="1" t="shared" si="25"/>
        <v>85.94</v>
      </c>
      <c r="CE11" s="25">
        <f ca="1" t="shared" si="25"/>
        <v>114.81</v>
      </c>
      <c r="CF11" s="25">
        <f ca="1" t="shared" si="25"/>
        <v>104.9</v>
      </c>
      <c r="CG11" s="25">
        <f ca="1" t="shared" si="25"/>
        <v>118.47</v>
      </c>
      <c r="CH11" s="25">
        <f ca="1" t="shared" si="25"/>
        <v>79.62</v>
      </c>
      <c r="CI11" s="25">
        <f ca="1" t="shared" si="25"/>
        <v>115.41</v>
      </c>
      <c r="CJ11" s="25">
        <f ca="1" t="shared" si="25"/>
        <v>112.55</v>
      </c>
      <c r="CK11" s="25">
        <f ca="1" t="shared" si="25"/>
        <v>110.86</v>
      </c>
      <c r="CL11" s="25">
        <f ca="1" t="shared" si="25"/>
        <v>143.04</v>
      </c>
      <c r="CM11" s="25">
        <f ca="1" t="shared" si="25"/>
        <v>141.86</v>
      </c>
      <c r="CN11" s="25">
        <f ca="1" t="shared" si="25"/>
        <v>106.69</v>
      </c>
      <c r="CO11" s="25">
        <f ca="1" t="shared" si="25"/>
        <v>141.15</v>
      </c>
      <c r="CP11" s="25">
        <f ca="1" t="shared" si="25"/>
        <v>72.11</v>
      </c>
      <c r="CQ11" s="25">
        <f ca="1" t="shared" si="25"/>
        <v>135.95</v>
      </c>
      <c r="CR11" s="25">
        <f ca="1" t="shared" si="25"/>
        <v>170.27</v>
      </c>
      <c r="CS11" s="25">
        <f ca="1" t="shared" si="25"/>
        <v>111.6</v>
      </c>
      <c r="CT11" s="25">
        <f ca="1" t="shared" si="25"/>
        <v>88.56</v>
      </c>
      <c r="CU11" s="25">
        <f ca="1" t="shared" si="25"/>
        <v>132.96</v>
      </c>
      <c r="CV11" s="25">
        <f ca="1" t="shared" si="25"/>
        <v>147.82</v>
      </c>
      <c r="CW11" s="25">
        <f ca="1" t="shared" si="25"/>
        <v>138.41</v>
      </c>
      <c r="CX11" s="25">
        <f ca="1" t="shared" si="25"/>
        <v>97.98</v>
      </c>
      <c r="CY11" s="25">
        <f ca="1" t="shared" si="25"/>
        <v>116.21</v>
      </c>
      <c r="CZ11" s="25">
        <f ca="1" t="shared" si="25"/>
        <v>139.71</v>
      </c>
      <c r="DA11" s="25">
        <f ca="1" t="shared" si="25"/>
        <v>125.8</v>
      </c>
      <c r="DB11" s="25">
        <f ca="1" t="shared" si="25"/>
        <v>106.28</v>
      </c>
      <c r="DC11" s="25">
        <f ca="1" t="shared" si="25"/>
        <v>96.27</v>
      </c>
      <c r="DD11" s="25">
        <f ca="1" t="shared" si="25"/>
        <v>112.94</v>
      </c>
      <c r="DE11" s="25">
        <f ca="1" t="shared" si="25"/>
        <v>106.31</v>
      </c>
      <c r="DF11" s="25">
        <f ca="1" t="shared" si="25"/>
        <v>114.63</v>
      </c>
      <c r="DG11" s="25">
        <f ca="1" t="shared" si="25"/>
        <v>104.32</v>
      </c>
    </row>
    <row r="12" spans="10:111" ht="24.75" customHeight="1">
      <c r="J12" s="21">
        <f t="shared" si="4"/>
        <v>10</v>
      </c>
      <c r="K12" s="22">
        <f ca="1" t="shared" si="0"/>
        <v>111.82</v>
      </c>
      <c r="L12" s="25">
        <f aca="true" ca="1" t="shared" si="26" ref="L12:AQ12">IF($J9&gt;0,INT(((RAND()+RAND()+RAND()+RAND()+RAND()+RAND()+RAND()+RAND()+RAND()+RAND()+RAND()-5.5)*s_4+m_4)*100)/100,"")</f>
        <v>99.71</v>
      </c>
      <c r="M12" s="25">
        <f ca="1" t="shared" si="26"/>
        <v>99.34</v>
      </c>
      <c r="N12" s="25">
        <f ca="1" t="shared" si="26"/>
        <v>150.73</v>
      </c>
      <c r="O12" s="25">
        <f ca="1" t="shared" si="26"/>
        <v>137.52</v>
      </c>
      <c r="P12" s="25">
        <f ca="1" t="shared" si="26"/>
        <v>88.7</v>
      </c>
      <c r="Q12" s="25">
        <f ca="1" t="shared" si="26"/>
        <v>116.37</v>
      </c>
      <c r="R12" s="25">
        <f ca="1" t="shared" si="26"/>
        <v>102.94</v>
      </c>
      <c r="S12" s="25">
        <f ca="1" t="shared" si="26"/>
        <v>79.38</v>
      </c>
      <c r="T12" s="25">
        <f ca="1" t="shared" si="26"/>
        <v>142.84</v>
      </c>
      <c r="U12" s="25">
        <f ca="1" t="shared" si="26"/>
        <v>159.51</v>
      </c>
      <c r="V12" s="25">
        <f ca="1" t="shared" si="26"/>
        <v>82.97</v>
      </c>
      <c r="W12" s="25">
        <f ca="1" t="shared" si="26"/>
        <v>104.82</v>
      </c>
      <c r="X12" s="25">
        <f ca="1" t="shared" si="26"/>
        <v>117.83</v>
      </c>
      <c r="Y12" s="25">
        <f ca="1" t="shared" si="26"/>
        <v>150.13</v>
      </c>
      <c r="Z12" s="25">
        <f ca="1" t="shared" si="26"/>
        <v>110.67</v>
      </c>
      <c r="AA12" s="25">
        <f ca="1" t="shared" si="26"/>
        <v>102.34</v>
      </c>
      <c r="AB12" s="25">
        <f ca="1" t="shared" si="26"/>
        <v>115.11</v>
      </c>
      <c r="AC12" s="25">
        <f ca="1" t="shared" si="26"/>
        <v>125.61</v>
      </c>
      <c r="AD12" s="25">
        <f ca="1" t="shared" si="26"/>
        <v>107.66</v>
      </c>
      <c r="AE12" s="25">
        <f ca="1" t="shared" si="26"/>
        <v>124.87</v>
      </c>
      <c r="AF12" s="25">
        <f ca="1" t="shared" si="26"/>
        <v>97.6</v>
      </c>
      <c r="AG12" s="25">
        <f ca="1" t="shared" si="26"/>
        <v>145.33</v>
      </c>
      <c r="AH12" s="25">
        <f ca="1" t="shared" si="26"/>
        <v>133.53</v>
      </c>
      <c r="AI12" s="25">
        <f ca="1" t="shared" si="26"/>
        <v>78.29</v>
      </c>
      <c r="AJ12" s="25">
        <f ca="1" t="shared" si="26"/>
        <v>134.41</v>
      </c>
      <c r="AK12" s="25">
        <f ca="1" t="shared" si="26"/>
        <v>139.93</v>
      </c>
      <c r="AL12" s="25">
        <f ca="1" t="shared" si="26"/>
        <v>147.13</v>
      </c>
      <c r="AM12" s="25">
        <f ca="1" t="shared" si="26"/>
        <v>128.63</v>
      </c>
      <c r="AN12" s="25">
        <f ca="1" t="shared" si="26"/>
        <v>110.77</v>
      </c>
      <c r="AO12" s="25">
        <f ca="1" t="shared" si="26"/>
        <v>124.47</v>
      </c>
      <c r="AP12" s="25">
        <f ca="1" t="shared" si="26"/>
        <v>146.06</v>
      </c>
      <c r="AQ12" s="25">
        <f ca="1" t="shared" si="26"/>
        <v>135.23</v>
      </c>
      <c r="AR12" s="25">
        <f aca="true" ca="1" t="shared" si="27" ref="AR12:BW12">IF($J9&gt;0,INT(((RAND()+RAND()+RAND()+RAND()+RAND()+RAND()+RAND()+RAND()+RAND()+RAND()+RAND()-5.5)*s_4+m_4)*100)/100,"")</f>
        <v>106.22</v>
      </c>
      <c r="AS12" s="25">
        <f ca="1" t="shared" si="27"/>
        <v>104.73</v>
      </c>
      <c r="AT12" s="25">
        <f ca="1" t="shared" si="27"/>
        <v>98.05</v>
      </c>
      <c r="AU12" s="25">
        <f ca="1" t="shared" si="27"/>
        <v>94.3</v>
      </c>
      <c r="AV12" s="25">
        <f ca="1" t="shared" si="27"/>
        <v>96.96</v>
      </c>
      <c r="AW12" s="25">
        <f ca="1" t="shared" si="27"/>
        <v>111.94</v>
      </c>
      <c r="AX12" s="25">
        <f ca="1" t="shared" si="27"/>
        <v>144.87</v>
      </c>
      <c r="AY12" s="25">
        <f ca="1" t="shared" si="27"/>
        <v>123.49</v>
      </c>
      <c r="AZ12" s="25">
        <f ca="1" t="shared" si="27"/>
        <v>93.31</v>
      </c>
      <c r="BA12" s="25">
        <f ca="1" t="shared" si="27"/>
        <v>157.64</v>
      </c>
      <c r="BB12" s="25">
        <f ca="1" t="shared" si="27"/>
        <v>144.95</v>
      </c>
      <c r="BC12" s="25">
        <f ca="1" t="shared" si="27"/>
        <v>108.99</v>
      </c>
      <c r="BD12" s="25">
        <f ca="1" t="shared" si="27"/>
        <v>114.88</v>
      </c>
      <c r="BE12" s="25">
        <f ca="1" t="shared" si="27"/>
        <v>162.41</v>
      </c>
      <c r="BF12" s="25">
        <f ca="1" t="shared" si="27"/>
        <v>116.17</v>
      </c>
      <c r="BG12" s="25">
        <f ca="1" t="shared" si="27"/>
        <v>136.85</v>
      </c>
      <c r="BH12" s="25">
        <f ca="1" t="shared" si="27"/>
        <v>95.28</v>
      </c>
      <c r="BI12" s="25">
        <f ca="1" t="shared" si="27"/>
        <v>145.67</v>
      </c>
      <c r="BJ12" s="25">
        <f ca="1" t="shared" si="27"/>
        <v>123.44</v>
      </c>
      <c r="BK12" s="25">
        <f ca="1" t="shared" si="27"/>
        <v>148.51</v>
      </c>
      <c r="BL12" s="25">
        <f ca="1" t="shared" si="27"/>
        <v>77.01</v>
      </c>
      <c r="BM12" s="25">
        <f ca="1" t="shared" si="27"/>
        <v>123.99</v>
      </c>
      <c r="BN12" s="25">
        <f ca="1" t="shared" si="27"/>
        <v>116.08</v>
      </c>
      <c r="BO12" s="25">
        <f ca="1" t="shared" si="27"/>
        <v>84.71</v>
      </c>
      <c r="BP12" s="25">
        <f ca="1" t="shared" si="27"/>
        <v>93</v>
      </c>
      <c r="BQ12" s="25">
        <f ca="1" t="shared" si="27"/>
        <v>115.65</v>
      </c>
      <c r="BR12" s="25">
        <f ca="1" t="shared" si="27"/>
        <v>119.64</v>
      </c>
      <c r="BS12" s="25">
        <f ca="1" t="shared" si="27"/>
        <v>138.86</v>
      </c>
      <c r="BT12" s="25">
        <f ca="1" t="shared" si="27"/>
        <v>181.4</v>
      </c>
      <c r="BU12" s="25">
        <f ca="1" t="shared" si="27"/>
        <v>124.88</v>
      </c>
      <c r="BV12" s="25">
        <f ca="1" t="shared" si="27"/>
        <v>130.37</v>
      </c>
      <c r="BW12" s="25">
        <f ca="1" t="shared" si="27"/>
        <v>76.04</v>
      </c>
      <c r="BX12" s="25">
        <f aca="true" ca="1" t="shared" si="28" ref="BX12:DG12">IF($J9&gt;0,INT(((RAND()+RAND()+RAND()+RAND()+RAND()+RAND()+RAND()+RAND()+RAND()+RAND()+RAND()-5.5)*s_4+m_4)*100)/100,"")</f>
        <v>131.22</v>
      </c>
      <c r="BY12" s="25">
        <f ca="1" t="shared" si="28"/>
        <v>102.91</v>
      </c>
      <c r="BZ12" s="25">
        <f ca="1" t="shared" si="28"/>
        <v>140.75</v>
      </c>
      <c r="CA12" s="25">
        <f ca="1" t="shared" si="28"/>
        <v>130.02</v>
      </c>
      <c r="CB12" s="25">
        <f ca="1" t="shared" si="28"/>
        <v>141.29</v>
      </c>
      <c r="CC12" s="25">
        <f ca="1" t="shared" si="28"/>
        <v>91.36</v>
      </c>
      <c r="CD12" s="25">
        <f ca="1" t="shared" si="28"/>
        <v>117.75</v>
      </c>
      <c r="CE12" s="25">
        <f ca="1" t="shared" si="28"/>
        <v>117.95</v>
      </c>
      <c r="CF12" s="25">
        <f ca="1" t="shared" si="28"/>
        <v>112.6</v>
      </c>
      <c r="CG12" s="25">
        <f ca="1" t="shared" si="28"/>
        <v>99.32</v>
      </c>
      <c r="CH12" s="25">
        <f ca="1" t="shared" si="28"/>
        <v>145.72</v>
      </c>
      <c r="CI12" s="25">
        <f ca="1" t="shared" si="28"/>
        <v>104.82</v>
      </c>
      <c r="CJ12" s="25">
        <f ca="1" t="shared" si="28"/>
        <v>106.64</v>
      </c>
      <c r="CK12" s="25">
        <f ca="1" t="shared" si="28"/>
        <v>144.51</v>
      </c>
      <c r="CL12" s="25">
        <f ca="1" t="shared" si="28"/>
        <v>119.03</v>
      </c>
      <c r="CM12" s="25">
        <f ca="1" t="shared" si="28"/>
        <v>98.87</v>
      </c>
      <c r="CN12" s="25">
        <f ca="1" t="shared" si="28"/>
        <v>98.64</v>
      </c>
      <c r="CO12" s="25">
        <f ca="1" t="shared" si="28"/>
        <v>108.12</v>
      </c>
      <c r="CP12" s="25">
        <f ca="1" t="shared" si="28"/>
        <v>115.71</v>
      </c>
      <c r="CQ12" s="25">
        <f ca="1" t="shared" si="28"/>
        <v>67.98</v>
      </c>
      <c r="CR12" s="25">
        <f ca="1" t="shared" si="28"/>
        <v>123.91</v>
      </c>
      <c r="CS12" s="25">
        <f ca="1" t="shared" si="28"/>
        <v>150.18</v>
      </c>
      <c r="CT12" s="25">
        <f ca="1" t="shared" si="28"/>
        <v>91.47</v>
      </c>
      <c r="CU12" s="25">
        <f ca="1" t="shared" si="28"/>
        <v>97.25</v>
      </c>
      <c r="CV12" s="25">
        <f ca="1" t="shared" si="28"/>
        <v>173.66</v>
      </c>
      <c r="CW12" s="25">
        <f ca="1" t="shared" si="28"/>
        <v>88.71</v>
      </c>
      <c r="CX12" s="25">
        <f ca="1" t="shared" si="28"/>
        <v>127.37</v>
      </c>
      <c r="CY12" s="25">
        <f ca="1" t="shared" si="28"/>
        <v>123.9</v>
      </c>
      <c r="CZ12" s="25">
        <f ca="1" t="shared" si="28"/>
        <v>114.44</v>
      </c>
      <c r="DA12" s="25">
        <f ca="1" t="shared" si="28"/>
        <v>107.44</v>
      </c>
      <c r="DB12" s="25">
        <f ca="1" t="shared" si="28"/>
        <v>119.89</v>
      </c>
      <c r="DC12" s="25">
        <f ca="1" t="shared" si="28"/>
        <v>133.28</v>
      </c>
      <c r="DD12" s="25">
        <f ca="1" t="shared" si="28"/>
        <v>108.8</v>
      </c>
      <c r="DE12" s="25">
        <f ca="1" t="shared" si="28"/>
        <v>81.79</v>
      </c>
      <c r="DF12" s="25">
        <f ca="1" t="shared" si="28"/>
        <v>147.81</v>
      </c>
      <c r="DG12" s="25">
        <f ca="1" t="shared" si="28"/>
        <v>108.46</v>
      </c>
    </row>
    <row r="13" spans="10:111" ht="24.75" customHeight="1">
      <c r="J13" s="21">
        <f t="shared" si="4"/>
        <v>11</v>
      </c>
      <c r="K13" s="22">
        <f ca="1" t="shared" si="0"/>
        <v>172.6</v>
      </c>
      <c r="L13" s="25">
        <f aca="true" ca="1" t="shared" si="29" ref="L13:AQ13">IF($J10&gt;0,INT(((RAND()+RAND()+RAND()+RAND()+RAND()+RAND()+RAND()+RAND()+RAND()+RAND()+RAND()-5.5)*s_4+m_4)*100)/100,"")</f>
        <v>137.44</v>
      </c>
      <c r="M13" s="25">
        <f ca="1" t="shared" si="29"/>
        <v>115.16</v>
      </c>
      <c r="N13" s="25">
        <f ca="1" t="shared" si="29"/>
        <v>136.15</v>
      </c>
      <c r="O13" s="25">
        <f ca="1" t="shared" si="29"/>
        <v>131.63</v>
      </c>
      <c r="P13" s="25">
        <f ca="1" t="shared" si="29"/>
        <v>105.28</v>
      </c>
      <c r="Q13" s="25">
        <f ca="1" t="shared" si="29"/>
        <v>85.87</v>
      </c>
      <c r="R13" s="25">
        <f ca="1" t="shared" si="29"/>
        <v>54.69</v>
      </c>
      <c r="S13" s="25">
        <f ca="1" t="shared" si="29"/>
        <v>143.41</v>
      </c>
      <c r="T13" s="25">
        <f ca="1" t="shared" si="29"/>
        <v>130.09</v>
      </c>
      <c r="U13" s="25">
        <f ca="1" t="shared" si="29"/>
        <v>55.81</v>
      </c>
      <c r="V13" s="25">
        <f ca="1" t="shared" si="29"/>
        <v>129.35</v>
      </c>
      <c r="W13" s="25">
        <f ca="1" t="shared" si="29"/>
        <v>93.48</v>
      </c>
      <c r="X13" s="25">
        <f ca="1" t="shared" si="29"/>
        <v>90.45</v>
      </c>
      <c r="Y13" s="25">
        <f ca="1" t="shared" si="29"/>
        <v>137.18</v>
      </c>
      <c r="Z13" s="25">
        <f ca="1" t="shared" si="29"/>
        <v>135.01</v>
      </c>
      <c r="AA13" s="25">
        <f ca="1" t="shared" si="29"/>
        <v>134.77</v>
      </c>
      <c r="AB13" s="25">
        <f ca="1" t="shared" si="29"/>
        <v>138.81</v>
      </c>
      <c r="AC13" s="25">
        <f ca="1" t="shared" si="29"/>
        <v>91.59</v>
      </c>
      <c r="AD13" s="25">
        <f ca="1" t="shared" si="29"/>
        <v>115.18</v>
      </c>
      <c r="AE13" s="25">
        <f ca="1" t="shared" si="29"/>
        <v>125.22</v>
      </c>
      <c r="AF13" s="25">
        <f ca="1" t="shared" si="29"/>
        <v>115</v>
      </c>
      <c r="AG13" s="25">
        <f ca="1" t="shared" si="29"/>
        <v>149.08</v>
      </c>
      <c r="AH13" s="25">
        <f ca="1" t="shared" si="29"/>
        <v>118.96</v>
      </c>
      <c r="AI13" s="25">
        <f ca="1" t="shared" si="29"/>
        <v>116.36</v>
      </c>
      <c r="AJ13" s="25">
        <f ca="1" t="shared" si="29"/>
        <v>113.75</v>
      </c>
      <c r="AK13" s="25">
        <f ca="1" t="shared" si="29"/>
        <v>123.81</v>
      </c>
      <c r="AL13" s="25">
        <f ca="1" t="shared" si="29"/>
        <v>139.58</v>
      </c>
      <c r="AM13" s="25">
        <f ca="1" t="shared" si="29"/>
        <v>98.59</v>
      </c>
      <c r="AN13" s="25">
        <f ca="1" t="shared" si="29"/>
        <v>106.46</v>
      </c>
      <c r="AO13" s="25">
        <f ca="1" t="shared" si="29"/>
        <v>147.82</v>
      </c>
      <c r="AP13" s="25">
        <f ca="1" t="shared" si="29"/>
        <v>116.7</v>
      </c>
      <c r="AQ13" s="25">
        <f ca="1" t="shared" si="29"/>
        <v>102.97</v>
      </c>
      <c r="AR13" s="25">
        <f aca="true" ca="1" t="shared" si="30" ref="AR13:BW13">IF($J10&gt;0,INT(((RAND()+RAND()+RAND()+RAND()+RAND()+RAND()+RAND()+RAND()+RAND()+RAND()+RAND()-5.5)*s_4+m_4)*100)/100,"")</f>
        <v>123.33</v>
      </c>
      <c r="AS13" s="25">
        <f ca="1" t="shared" si="30"/>
        <v>76.22</v>
      </c>
      <c r="AT13" s="25">
        <f ca="1" t="shared" si="30"/>
        <v>123.49</v>
      </c>
      <c r="AU13" s="25">
        <f ca="1" t="shared" si="30"/>
        <v>157.64</v>
      </c>
      <c r="AV13" s="25">
        <f ca="1" t="shared" si="30"/>
        <v>131.97</v>
      </c>
      <c r="AW13" s="25">
        <f ca="1" t="shared" si="30"/>
        <v>114.62</v>
      </c>
      <c r="AX13" s="25">
        <f ca="1" t="shared" si="30"/>
        <v>87.85</v>
      </c>
      <c r="AY13" s="25">
        <f ca="1" t="shared" si="30"/>
        <v>118.44</v>
      </c>
      <c r="AZ13" s="25">
        <f ca="1" t="shared" si="30"/>
        <v>110.65</v>
      </c>
      <c r="BA13" s="25">
        <f ca="1" t="shared" si="30"/>
        <v>130.36</v>
      </c>
      <c r="BB13" s="25">
        <f ca="1" t="shared" si="30"/>
        <v>96.73</v>
      </c>
      <c r="BC13" s="25">
        <f ca="1" t="shared" si="30"/>
        <v>130.22</v>
      </c>
      <c r="BD13" s="25">
        <f ca="1" t="shared" si="30"/>
        <v>91.24</v>
      </c>
      <c r="BE13" s="25">
        <f ca="1" t="shared" si="30"/>
        <v>112.25</v>
      </c>
      <c r="BF13" s="25">
        <f ca="1" t="shared" si="30"/>
        <v>119.75</v>
      </c>
      <c r="BG13" s="25">
        <f ca="1" t="shared" si="30"/>
        <v>102.66</v>
      </c>
      <c r="BH13" s="25">
        <f ca="1" t="shared" si="30"/>
        <v>111.09</v>
      </c>
      <c r="BI13" s="25">
        <f ca="1" t="shared" si="30"/>
        <v>126.91</v>
      </c>
      <c r="BJ13" s="25">
        <f ca="1" t="shared" si="30"/>
        <v>140.14</v>
      </c>
      <c r="BK13" s="25">
        <f ca="1" t="shared" si="30"/>
        <v>148.95</v>
      </c>
      <c r="BL13" s="25">
        <f ca="1" t="shared" si="30"/>
        <v>127.95</v>
      </c>
      <c r="BM13" s="25">
        <f ca="1" t="shared" si="30"/>
        <v>119.27</v>
      </c>
      <c r="BN13" s="25">
        <f ca="1" t="shared" si="30"/>
        <v>147.6</v>
      </c>
      <c r="BO13" s="25">
        <f ca="1" t="shared" si="30"/>
        <v>88.1</v>
      </c>
      <c r="BP13" s="25">
        <f ca="1" t="shared" si="30"/>
        <v>131.51</v>
      </c>
      <c r="BQ13" s="25">
        <f ca="1" t="shared" si="30"/>
        <v>132.14</v>
      </c>
      <c r="BR13" s="25">
        <f ca="1" t="shared" si="30"/>
        <v>110.98</v>
      </c>
      <c r="BS13" s="25">
        <f ca="1" t="shared" si="30"/>
        <v>168.25</v>
      </c>
      <c r="BT13" s="25">
        <f ca="1" t="shared" si="30"/>
        <v>151.35</v>
      </c>
      <c r="BU13" s="25">
        <f ca="1" t="shared" si="30"/>
        <v>150.37</v>
      </c>
      <c r="BV13" s="25">
        <f ca="1" t="shared" si="30"/>
        <v>130.43</v>
      </c>
      <c r="BW13" s="25">
        <f ca="1" t="shared" si="30"/>
        <v>119.96</v>
      </c>
      <c r="BX13" s="25">
        <f aca="true" ca="1" t="shared" si="31" ref="BX13:DG13">IF($J10&gt;0,INT(((RAND()+RAND()+RAND()+RAND()+RAND()+RAND()+RAND()+RAND()+RAND()+RAND()+RAND()-5.5)*s_4+m_4)*100)/100,"")</f>
        <v>91.87</v>
      </c>
      <c r="BY13" s="25">
        <f ca="1" t="shared" si="31"/>
        <v>145.45</v>
      </c>
      <c r="BZ13" s="25">
        <f ca="1" t="shared" si="31"/>
        <v>121.36</v>
      </c>
      <c r="CA13" s="25">
        <f ca="1" t="shared" si="31"/>
        <v>99.19</v>
      </c>
      <c r="CB13" s="25">
        <f ca="1" t="shared" si="31"/>
        <v>134.83</v>
      </c>
      <c r="CC13" s="25">
        <f ca="1" t="shared" si="31"/>
        <v>167.53</v>
      </c>
      <c r="CD13" s="25">
        <f ca="1" t="shared" si="31"/>
        <v>125.14</v>
      </c>
      <c r="CE13" s="25">
        <f ca="1" t="shared" si="31"/>
        <v>122.46</v>
      </c>
      <c r="CF13" s="25">
        <f ca="1" t="shared" si="31"/>
        <v>103.08</v>
      </c>
      <c r="CG13" s="25">
        <f ca="1" t="shared" si="31"/>
        <v>50.62</v>
      </c>
      <c r="CH13" s="25">
        <f ca="1" t="shared" si="31"/>
        <v>124.81</v>
      </c>
      <c r="CI13" s="25">
        <f ca="1" t="shared" si="31"/>
        <v>105.81</v>
      </c>
      <c r="CJ13" s="25">
        <f ca="1" t="shared" si="31"/>
        <v>74.71</v>
      </c>
      <c r="CK13" s="25">
        <f ca="1" t="shared" si="31"/>
        <v>122.04</v>
      </c>
      <c r="CL13" s="25">
        <f ca="1" t="shared" si="31"/>
        <v>119.84</v>
      </c>
      <c r="CM13" s="25">
        <f ca="1" t="shared" si="31"/>
        <v>139.74</v>
      </c>
      <c r="CN13" s="25">
        <f ca="1" t="shared" si="31"/>
        <v>77.79</v>
      </c>
      <c r="CO13" s="25">
        <f ca="1" t="shared" si="31"/>
        <v>152.04</v>
      </c>
      <c r="CP13" s="25">
        <f ca="1" t="shared" si="31"/>
        <v>100.84</v>
      </c>
      <c r="CQ13" s="25">
        <f ca="1" t="shared" si="31"/>
        <v>127.61</v>
      </c>
      <c r="CR13" s="25">
        <f ca="1" t="shared" si="31"/>
        <v>111.99</v>
      </c>
      <c r="CS13" s="25">
        <f ca="1" t="shared" si="31"/>
        <v>92.84</v>
      </c>
      <c r="CT13" s="25">
        <f ca="1" t="shared" si="31"/>
        <v>147.79</v>
      </c>
      <c r="CU13" s="25">
        <f ca="1" t="shared" si="31"/>
        <v>75.12</v>
      </c>
      <c r="CV13" s="25">
        <f ca="1" t="shared" si="31"/>
        <v>83.76</v>
      </c>
      <c r="CW13" s="25">
        <f ca="1" t="shared" si="31"/>
        <v>113.07</v>
      </c>
      <c r="CX13" s="25">
        <f ca="1" t="shared" si="31"/>
        <v>114.68</v>
      </c>
      <c r="CY13" s="25">
        <f ca="1" t="shared" si="31"/>
        <v>61.19</v>
      </c>
      <c r="CZ13" s="25">
        <f ca="1" t="shared" si="31"/>
        <v>159.92</v>
      </c>
      <c r="DA13" s="25">
        <f ca="1" t="shared" si="31"/>
        <v>121.15</v>
      </c>
      <c r="DB13" s="25">
        <f ca="1" t="shared" si="31"/>
        <v>183</v>
      </c>
      <c r="DC13" s="25">
        <f ca="1" t="shared" si="31"/>
        <v>127.06</v>
      </c>
      <c r="DD13" s="25">
        <f ca="1" t="shared" si="31"/>
        <v>117.45</v>
      </c>
      <c r="DE13" s="25">
        <f ca="1" t="shared" si="31"/>
        <v>102.38</v>
      </c>
      <c r="DF13" s="25">
        <f ca="1" t="shared" si="31"/>
        <v>110.38</v>
      </c>
      <c r="DG13" s="25">
        <f ca="1" t="shared" si="31"/>
        <v>94.86</v>
      </c>
    </row>
    <row r="14" spans="7:111" ht="24.75" customHeight="1">
      <c r="G14" s="26">
        <f>D23</f>
        <v>19</v>
      </c>
      <c r="J14" s="21">
        <f t="shared" si="4"/>
        <v>12</v>
      </c>
      <c r="K14" s="22">
        <f ca="1" t="shared" si="0"/>
        <v>105.97</v>
      </c>
      <c r="L14" s="25">
        <f aca="true" ca="1" t="shared" si="32" ref="L14:AQ14">IF($J11&gt;0,INT(((RAND()+RAND()+RAND()+RAND()+RAND()+RAND()+RAND()+RAND()+RAND()+RAND()+RAND()-5.5)*s_4+m_4)*100)/100,"")</f>
        <v>117.03</v>
      </c>
      <c r="M14" s="25">
        <f ca="1" t="shared" si="32"/>
        <v>152.45</v>
      </c>
      <c r="N14" s="25">
        <f ca="1" t="shared" si="32"/>
        <v>102.77</v>
      </c>
      <c r="O14" s="25">
        <f ca="1" t="shared" si="32"/>
        <v>61.34</v>
      </c>
      <c r="P14" s="25">
        <f ca="1" t="shared" si="32"/>
        <v>140.89</v>
      </c>
      <c r="Q14" s="25">
        <f ca="1" t="shared" si="32"/>
        <v>133.89</v>
      </c>
      <c r="R14" s="25">
        <f ca="1" t="shared" si="32"/>
        <v>117.92</v>
      </c>
      <c r="S14" s="25">
        <f ca="1" t="shared" si="32"/>
        <v>133.55</v>
      </c>
      <c r="T14" s="25">
        <f ca="1" t="shared" si="32"/>
        <v>119.61</v>
      </c>
      <c r="U14" s="25">
        <f ca="1" t="shared" si="32"/>
        <v>100.26</v>
      </c>
      <c r="V14" s="25">
        <f ca="1" t="shared" si="32"/>
        <v>109.36</v>
      </c>
      <c r="W14" s="25">
        <f ca="1" t="shared" si="32"/>
        <v>108.64</v>
      </c>
      <c r="X14" s="25">
        <f ca="1" t="shared" si="32"/>
        <v>103.89</v>
      </c>
      <c r="Y14" s="25">
        <f ca="1" t="shared" si="32"/>
        <v>127.3</v>
      </c>
      <c r="Z14" s="25">
        <f ca="1" t="shared" si="32"/>
        <v>138.82</v>
      </c>
      <c r="AA14" s="25">
        <f ca="1" t="shared" si="32"/>
        <v>113.27</v>
      </c>
      <c r="AB14" s="25">
        <f ca="1" t="shared" si="32"/>
        <v>112.27</v>
      </c>
      <c r="AC14" s="25">
        <f ca="1" t="shared" si="32"/>
        <v>191.66</v>
      </c>
      <c r="AD14" s="25">
        <f ca="1" t="shared" si="32"/>
        <v>80.92</v>
      </c>
      <c r="AE14" s="25">
        <f ca="1" t="shared" si="32"/>
        <v>145.87</v>
      </c>
      <c r="AF14" s="25">
        <f ca="1" t="shared" si="32"/>
        <v>115.15</v>
      </c>
      <c r="AG14" s="25">
        <f ca="1" t="shared" si="32"/>
        <v>114.11</v>
      </c>
      <c r="AH14" s="25">
        <f ca="1" t="shared" si="32"/>
        <v>164.2</v>
      </c>
      <c r="AI14" s="25">
        <f ca="1" t="shared" si="32"/>
        <v>112.04</v>
      </c>
      <c r="AJ14" s="25">
        <f ca="1" t="shared" si="32"/>
        <v>123.21</v>
      </c>
      <c r="AK14" s="25">
        <f ca="1" t="shared" si="32"/>
        <v>127.7</v>
      </c>
      <c r="AL14" s="25">
        <f ca="1" t="shared" si="32"/>
        <v>139.91</v>
      </c>
      <c r="AM14" s="25">
        <f ca="1" t="shared" si="32"/>
        <v>67.21</v>
      </c>
      <c r="AN14" s="25">
        <f ca="1" t="shared" si="32"/>
        <v>159.27</v>
      </c>
      <c r="AO14" s="25">
        <f ca="1" t="shared" si="32"/>
        <v>146.08</v>
      </c>
      <c r="AP14" s="25">
        <f ca="1" t="shared" si="32"/>
        <v>121.88</v>
      </c>
      <c r="AQ14" s="25">
        <f ca="1" t="shared" si="32"/>
        <v>129.94</v>
      </c>
      <c r="AR14" s="25">
        <f aca="true" ca="1" t="shared" si="33" ref="AR14:BW14">IF($J11&gt;0,INT(((RAND()+RAND()+RAND()+RAND()+RAND()+RAND()+RAND()+RAND()+RAND()+RAND()+RAND()-5.5)*s_4+m_4)*100)/100,"")</f>
        <v>132.95</v>
      </c>
      <c r="AS14" s="25">
        <f ca="1" t="shared" si="33"/>
        <v>158.01</v>
      </c>
      <c r="AT14" s="25">
        <f ca="1" t="shared" si="33"/>
        <v>133.29</v>
      </c>
      <c r="AU14" s="25">
        <f ca="1" t="shared" si="33"/>
        <v>101.74</v>
      </c>
      <c r="AV14" s="25">
        <f ca="1" t="shared" si="33"/>
        <v>92.91</v>
      </c>
      <c r="AW14" s="25">
        <f ca="1" t="shared" si="33"/>
        <v>123.8</v>
      </c>
      <c r="AX14" s="25">
        <f ca="1" t="shared" si="33"/>
        <v>145.93</v>
      </c>
      <c r="AY14" s="25">
        <f ca="1" t="shared" si="33"/>
        <v>126.88</v>
      </c>
      <c r="AZ14" s="25">
        <f ca="1" t="shared" si="33"/>
        <v>114.75</v>
      </c>
      <c r="BA14" s="25">
        <f ca="1" t="shared" si="33"/>
        <v>138.46</v>
      </c>
      <c r="BB14" s="25">
        <f ca="1" t="shared" si="33"/>
        <v>122.44</v>
      </c>
      <c r="BC14" s="25">
        <f ca="1" t="shared" si="33"/>
        <v>122.04</v>
      </c>
      <c r="BD14" s="25">
        <f ca="1" t="shared" si="33"/>
        <v>109.65</v>
      </c>
      <c r="BE14" s="25">
        <f ca="1" t="shared" si="33"/>
        <v>90.58</v>
      </c>
      <c r="BF14" s="25">
        <f ca="1" t="shared" si="33"/>
        <v>112.34</v>
      </c>
      <c r="BG14" s="25">
        <f ca="1" t="shared" si="33"/>
        <v>118</v>
      </c>
      <c r="BH14" s="25">
        <f ca="1" t="shared" si="33"/>
        <v>135.36</v>
      </c>
      <c r="BI14" s="25">
        <f ca="1" t="shared" si="33"/>
        <v>75.64</v>
      </c>
      <c r="BJ14" s="25">
        <f ca="1" t="shared" si="33"/>
        <v>76.43</v>
      </c>
      <c r="BK14" s="25">
        <f ca="1" t="shared" si="33"/>
        <v>130.19</v>
      </c>
      <c r="BL14" s="25">
        <f ca="1" t="shared" si="33"/>
        <v>94.85</v>
      </c>
      <c r="BM14" s="25">
        <f ca="1" t="shared" si="33"/>
        <v>103.3</v>
      </c>
      <c r="BN14" s="25">
        <f ca="1" t="shared" si="33"/>
        <v>104.44</v>
      </c>
      <c r="BO14" s="25">
        <f ca="1" t="shared" si="33"/>
        <v>145.81</v>
      </c>
      <c r="BP14" s="25">
        <f ca="1" t="shared" si="33"/>
        <v>98.48</v>
      </c>
      <c r="BQ14" s="25">
        <f ca="1" t="shared" si="33"/>
        <v>86.08</v>
      </c>
      <c r="BR14" s="25">
        <f ca="1" t="shared" si="33"/>
        <v>149.92</v>
      </c>
      <c r="BS14" s="25">
        <f ca="1" t="shared" si="33"/>
        <v>146.7</v>
      </c>
      <c r="BT14" s="25">
        <f ca="1" t="shared" si="33"/>
        <v>89.29</v>
      </c>
      <c r="BU14" s="25">
        <f ca="1" t="shared" si="33"/>
        <v>131.87</v>
      </c>
      <c r="BV14" s="25">
        <f ca="1" t="shared" si="33"/>
        <v>137.49</v>
      </c>
      <c r="BW14" s="25">
        <f ca="1" t="shared" si="33"/>
        <v>96.85</v>
      </c>
      <c r="BX14" s="25">
        <f aca="true" ca="1" t="shared" si="34" ref="BX14:DG14">IF($J11&gt;0,INT(((RAND()+RAND()+RAND()+RAND()+RAND()+RAND()+RAND()+RAND()+RAND()+RAND()+RAND()-5.5)*s_4+m_4)*100)/100,"")</f>
        <v>108.69</v>
      </c>
      <c r="BY14" s="25">
        <f ca="1" t="shared" si="34"/>
        <v>127.34</v>
      </c>
      <c r="BZ14" s="25">
        <f ca="1" t="shared" si="34"/>
        <v>113.2</v>
      </c>
      <c r="CA14" s="25">
        <f ca="1" t="shared" si="34"/>
        <v>121.79</v>
      </c>
      <c r="CB14" s="25">
        <f ca="1" t="shared" si="34"/>
        <v>159.9</v>
      </c>
      <c r="CC14" s="25">
        <f ca="1" t="shared" si="34"/>
        <v>112.71</v>
      </c>
      <c r="CD14" s="25">
        <f ca="1" t="shared" si="34"/>
        <v>109.24</v>
      </c>
      <c r="CE14" s="25">
        <f ca="1" t="shared" si="34"/>
        <v>135.69</v>
      </c>
      <c r="CF14" s="25">
        <f ca="1" t="shared" si="34"/>
        <v>107.47</v>
      </c>
      <c r="CG14" s="25">
        <f ca="1" t="shared" si="34"/>
        <v>96.66</v>
      </c>
      <c r="CH14" s="25">
        <f ca="1" t="shared" si="34"/>
        <v>122.55</v>
      </c>
      <c r="CI14" s="25">
        <f ca="1" t="shared" si="34"/>
        <v>172.42</v>
      </c>
      <c r="CJ14" s="25">
        <f ca="1" t="shared" si="34"/>
        <v>100.52</v>
      </c>
      <c r="CK14" s="25">
        <f ca="1" t="shared" si="34"/>
        <v>158.88</v>
      </c>
      <c r="CL14" s="25">
        <f ca="1" t="shared" si="34"/>
        <v>153.77</v>
      </c>
      <c r="CM14" s="25">
        <f ca="1" t="shared" si="34"/>
        <v>146.32</v>
      </c>
      <c r="CN14" s="25">
        <f ca="1" t="shared" si="34"/>
        <v>121.08</v>
      </c>
      <c r="CO14" s="25">
        <f ca="1" t="shared" si="34"/>
        <v>107.87</v>
      </c>
      <c r="CP14" s="25">
        <f ca="1" t="shared" si="34"/>
        <v>121.2</v>
      </c>
      <c r="CQ14" s="25">
        <f ca="1" t="shared" si="34"/>
        <v>106.65</v>
      </c>
      <c r="CR14" s="25">
        <f ca="1" t="shared" si="34"/>
        <v>76.17</v>
      </c>
      <c r="CS14" s="25">
        <f ca="1" t="shared" si="34"/>
        <v>164.08</v>
      </c>
      <c r="CT14" s="25">
        <f ca="1" t="shared" si="34"/>
        <v>100.05</v>
      </c>
      <c r="CU14" s="25">
        <f ca="1" t="shared" si="34"/>
        <v>106.59</v>
      </c>
      <c r="CV14" s="25">
        <f ca="1" t="shared" si="34"/>
        <v>160.01</v>
      </c>
      <c r="CW14" s="25">
        <f ca="1" t="shared" si="34"/>
        <v>124.81</v>
      </c>
      <c r="CX14" s="25">
        <f ca="1" t="shared" si="34"/>
        <v>88.1</v>
      </c>
      <c r="CY14" s="25">
        <f ca="1" t="shared" si="34"/>
        <v>136.2</v>
      </c>
      <c r="CZ14" s="25">
        <f ca="1" t="shared" si="34"/>
        <v>181.22</v>
      </c>
      <c r="DA14" s="25">
        <f ca="1" t="shared" si="34"/>
        <v>109.33</v>
      </c>
      <c r="DB14" s="25">
        <f ca="1" t="shared" si="34"/>
        <v>118.49</v>
      </c>
      <c r="DC14" s="25">
        <f ca="1" t="shared" si="34"/>
        <v>107.41</v>
      </c>
      <c r="DD14" s="25">
        <f ca="1" t="shared" si="34"/>
        <v>120.39</v>
      </c>
      <c r="DE14" s="25">
        <f ca="1" t="shared" si="34"/>
        <v>122.64</v>
      </c>
      <c r="DF14" s="25">
        <f ca="1" t="shared" si="34"/>
        <v>107.99</v>
      </c>
      <c r="DG14" s="25">
        <f ca="1" t="shared" si="34"/>
        <v>83.2</v>
      </c>
    </row>
    <row r="15" spans="10:111" ht="24.75" customHeight="1">
      <c r="J15" s="21">
        <f t="shared" si="4"/>
        <v>13</v>
      </c>
      <c r="K15" s="22">
        <f ca="1" t="shared" si="0"/>
        <v>114.34</v>
      </c>
      <c r="L15" s="25">
        <f aca="true" ca="1" t="shared" si="35" ref="L15:AQ15">IF($J12&gt;0,INT(((RAND()+RAND()+RAND()+RAND()+RAND()+RAND()+RAND()+RAND()+RAND()+RAND()+RAND()-5.5)*s_4+m_4)*100)/100,"")</f>
        <v>119.89</v>
      </c>
      <c r="M15" s="25">
        <f ca="1" t="shared" si="35"/>
        <v>150.5</v>
      </c>
      <c r="N15" s="25">
        <f ca="1" t="shared" si="35"/>
        <v>125.9</v>
      </c>
      <c r="O15" s="25">
        <f ca="1" t="shared" si="35"/>
        <v>167.2</v>
      </c>
      <c r="P15" s="25">
        <f ca="1" t="shared" si="35"/>
        <v>126.63</v>
      </c>
      <c r="Q15" s="25">
        <f ca="1" t="shared" si="35"/>
        <v>171.67</v>
      </c>
      <c r="R15" s="25">
        <f ca="1" t="shared" si="35"/>
        <v>108.94</v>
      </c>
      <c r="S15" s="25">
        <f ca="1" t="shared" si="35"/>
        <v>139.49</v>
      </c>
      <c r="T15" s="25">
        <f ca="1" t="shared" si="35"/>
        <v>128.38</v>
      </c>
      <c r="U15" s="25">
        <f ca="1" t="shared" si="35"/>
        <v>87.33</v>
      </c>
      <c r="V15" s="25">
        <f ca="1" t="shared" si="35"/>
        <v>167.7</v>
      </c>
      <c r="W15" s="25">
        <f ca="1" t="shared" si="35"/>
        <v>113.96</v>
      </c>
      <c r="X15" s="25">
        <f ca="1" t="shared" si="35"/>
        <v>107.62</v>
      </c>
      <c r="Y15" s="25">
        <f ca="1" t="shared" si="35"/>
        <v>138.41</v>
      </c>
      <c r="Z15" s="25">
        <f ca="1" t="shared" si="35"/>
        <v>143.84</v>
      </c>
      <c r="AA15" s="25">
        <f ca="1" t="shared" si="35"/>
        <v>129.12</v>
      </c>
      <c r="AB15" s="25">
        <f ca="1" t="shared" si="35"/>
        <v>125.81</v>
      </c>
      <c r="AC15" s="25">
        <f ca="1" t="shared" si="35"/>
        <v>115.02</v>
      </c>
      <c r="AD15" s="25">
        <f ca="1" t="shared" si="35"/>
        <v>153.04</v>
      </c>
      <c r="AE15" s="25">
        <f ca="1" t="shared" si="35"/>
        <v>105.11</v>
      </c>
      <c r="AF15" s="25">
        <f ca="1" t="shared" si="35"/>
        <v>112.98</v>
      </c>
      <c r="AG15" s="25">
        <f ca="1" t="shared" si="35"/>
        <v>121.24</v>
      </c>
      <c r="AH15" s="25">
        <f ca="1" t="shared" si="35"/>
        <v>117.08</v>
      </c>
      <c r="AI15" s="25">
        <f ca="1" t="shared" si="35"/>
        <v>154.04</v>
      </c>
      <c r="AJ15" s="25">
        <f ca="1" t="shared" si="35"/>
        <v>125.12</v>
      </c>
      <c r="AK15" s="25">
        <f ca="1" t="shared" si="35"/>
        <v>108.3</v>
      </c>
      <c r="AL15" s="25">
        <f ca="1" t="shared" si="35"/>
        <v>107.9</v>
      </c>
      <c r="AM15" s="25">
        <f ca="1" t="shared" si="35"/>
        <v>137.03</v>
      </c>
      <c r="AN15" s="25">
        <f ca="1" t="shared" si="35"/>
        <v>139.09</v>
      </c>
      <c r="AO15" s="25">
        <f ca="1" t="shared" si="35"/>
        <v>76.85</v>
      </c>
      <c r="AP15" s="25">
        <f ca="1" t="shared" si="35"/>
        <v>105.89</v>
      </c>
      <c r="AQ15" s="25">
        <f ca="1" t="shared" si="35"/>
        <v>77.59</v>
      </c>
      <c r="AR15" s="25">
        <f aca="true" ca="1" t="shared" si="36" ref="AR15:BW15">IF($J12&gt;0,INT(((RAND()+RAND()+RAND()+RAND()+RAND()+RAND()+RAND()+RAND()+RAND()+RAND()+RAND()-5.5)*s_4+m_4)*100)/100,"")</f>
        <v>76.79</v>
      </c>
      <c r="AS15" s="25">
        <f ca="1" t="shared" si="36"/>
        <v>110.96</v>
      </c>
      <c r="AT15" s="25">
        <f ca="1" t="shared" si="36"/>
        <v>112.07</v>
      </c>
      <c r="AU15" s="25">
        <f ca="1" t="shared" si="36"/>
        <v>86.89</v>
      </c>
      <c r="AV15" s="25">
        <f ca="1" t="shared" si="36"/>
        <v>64.86</v>
      </c>
      <c r="AW15" s="25">
        <f ca="1" t="shared" si="36"/>
        <v>85.71</v>
      </c>
      <c r="AX15" s="25">
        <f ca="1" t="shared" si="36"/>
        <v>76.81</v>
      </c>
      <c r="AY15" s="25">
        <f ca="1" t="shared" si="36"/>
        <v>103.76</v>
      </c>
      <c r="AZ15" s="25">
        <f ca="1" t="shared" si="36"/>
        <v>136.97</v>
      </c>
      <c r="BA15" s="25">
        <f ca="1" t="shared" si="36"/>
        <v>133.79</v>
      </c>
      <c r="BB15" s="25">
        <f ca="1" t="shared" si="36"/>
        <v>114.2</v>
      </c>
      <c r="BC15" s="25">
        <f ca="1" t="shared" si="36"/>
        <v>147.53</v>
      </c>
      <c r="BD15" s="25">
        <f ca="1" t="shared" si="36"/>
        <v>82.82</v>
      </c>
      <c r="BE15" s="25">
        <f ca="1" t="shared" si="36"/>
        <v>113.55</v>
      </c>
      <c r="BF15" s="25">
        <f ca="1" t="shared" si="36"/>
        <v>122.16</v>
      </c>
      <c r="BG15" s="25">
        <f ca="1" t="shared" si="36"/>
        <v>125.15</v>
      </c>
      <c r="BH15" s="25">
        <f ca="1" t="shared" si="36"/>
        <v>117.95</v>
      </c>
      <c r="BI15" s="25">
        <f ca="1" t="shared" si="36"/>
        <v>114.74</v>
      </c>
      <c r="BJ15" s="25">
        <f ca="1" t="shared" si="36"/>
        <v>141.71</v>
      </c>
      <c r="BK15" s="25">
        <f ca="1" t="shared" si="36"/>
        <v>111.78</v>
      </c>
      <c r="BL15" s="25">
        <f ca="1" t="shared" si="36"/>
        <v>125.39</v>
      </c>
      <c r="BM15" s="25">
        <f ca="1" t="shared" si="36"/>
        <v>140.88</v>
      </c>
      <c r="BN15" s="25">
        <f ca="1" t="shared" si="36"/>
        <v>124.71</v>
      </c>
      <c r="BO15" s="25">
        <f ca="1" t="shared" si="36"/>
        <v>93.97</v>
      </c>
      <c r="BP15" s="25">
        <f ca="1" t="shared" si="36"/>
        <v>150.81</v>
      </c>
      <c r="BQ15" s="25">
        <f ca="1" t="shared" si="36"/>
        <v>71.02</v>
      </c>
      <c r="BR15" s="25">
        <f ca="1" t="shared" si="36"/>
        <v>87.53</v>
      </c>
      <c r="BS15" s="25">
        <f ca="1" t="shared" si="36"/>
        <v>127.15</v>
      </c>
      <c r="BT15" s="25">
        <f ca="1" t="shared" si="36"/>
        <v>87.52</v>
      </c>
      <c r="BU15" s="25">
        <f ca="1" t="shared" si="36"/>
        <v>155.47</v>
      </c>
      <c r="BV15" s="25">
        <f ca="1" t="shared" si="36"/>
        <v>100</v>
      </c>
      <c r="BW15" s="25">
        <f ca="1" t="shared" si="36"/>
        <v>135</v>
      </c>
      <c r="BX15" s="25">
        <f aca="true" ca="1" t="shared" si="37" ref="BX15:DG15">IF($J12&gt;0,INT(((RAND()+RAND()+RAND()+RAND()+RAND()+RAND()+RAND()+RAND()+RAND()+RAND()+RAND()-5.5)*s_4+m_4)*100)/100,"")</f>
        <v>109.19</v>
      </c>
      <c r="BY15" s="25">
        <f ca="1" t="shared" si="37"/>
        <v>121.5</v>
      </c>
      <c r="BZ15" s="25">
        <f ca="1" t="shared" si="37"/>
        <v>124.69</v>
      </c>
      <c r="CA15" s="25">
        <f ca="1" t="shared" si="37"/>
        <v>128.85</v>
      </c>
      <c r="CB15" s="25">
        <f ca="1" t="shared" si="37"/>
        <v>124.22</v>
      </c>
      <c r="CC15" s="25">
        <f ca="1" t="shared" si="37"/>
        <v>111.74</v>
      </c>
      <c r="CD15" s="25">
        <f ca="1" t="shared" si="37"/>
        <v>108.24</v>
      </c>
      <c r="CE15" s="25">
        <f ca="1" t="shared" si="37"/>
        <v>92.15</v>
      </c>
      <c r="CF15" s="25">
        <f ca="1" t="shared" si="37"/>
        <v>131.9</v>
      </c>
      <c r="CG15" s="25">
        <f ca="1" t="shared" si="37"/>
        <v>112.35</v>
      </c>
      <c r="CH15" s="25">
        <f ca="1" t="shared" si="37"/>
        <v>165.68</v>
      </c>
      <c r="CI15" s="25">
        <f ca="1" t="shared" si="37"/>
        <v>161.25</v>
      </c>
      <c r="CJ15" s="25">
        <f ca="1" t="shared" si="37"/>
        <v>111.65</v>
      </c>
      <c r="CK15" s="25">
        <f ca="1" t="shared" si="37"/>
        <v>114.09</v>
      </c>
      <c r="CL15" s="25">
        <f ca="1" t="shared" si="37"/>
        <v>114.3</v>
      </c>
      <c r="CM15" s="25">
        <f ca="1" t="shared" si="37"/>
        <v>129.87</v>
      </c>
      <c r="CN15" s="25">
        <f ca="1" t="shared" si="37"/>
        <v>120.58</v>
      </c>
      <c r="CO15" s="25">
        <f ca="1" t="shared" si="37"/>
        <v>146.84</v>
      </c>
      <c r="CP15" s="25">
        <f ca="1" t="shared" si="37"/>
        <v>126.6</v>
      </c>
      <c r="CQ15" s="25">
        <f ca="1" t="shared" si="37"/>
        <v>148.5</v>
      </c>
      <c r="CR15" s="25">
        <f ca="1" t="shared" si="37"/>
        <v>125.57</v>
      </c>
      <c r="CS15" s="25">
        <f ca="1" t="shared" si="37"/>
        <v>131.48</v>
      </c>
      <c r="CT15" s="25">
        <f ca="1" t="shared" si="37"/>
        <v>170.35</v>
      </c>
      <c r="CU15" s="25">
        <f ca="1" t="shared" si="37"/>
        <v>38.8</v>
      </c>
      <c r="CV15" s="25">
        <f ca="1" t="shared" si="37"/>
        <v>137.06</v>
      </c>
      <c r="CW15" s="25">
        <f ca="1" t="shared" si="37"/>
        <v>118.61</v>
      </c>
      <c r="CX15" s="25">
        <f ca="1" t="shared" si="37"/>
        <v>117.82</v>
      </c>
      <c r="CY15" s="25">
        <f ca="1" t="shared" si="37"/>
        <v>155.15</v>
      </c>
      <c r="CZ15" s="25">
        <f ca="1" t="shared" si="37"/>
        <v>121.36</v>
      </c>
      <c r="DA15" s="25">
        <f ca="1" t="shared" si="37"/>
        <v>67.96</v>
      </c>
      <c r="DB15" s="25">
        <f ca="1" t="shared" si="37"/>
        <v>161.17</v>
      </c>
      <c r="DC15" s="25">
        <f ca="1" t="shared" si="37"/>
        <v>127.86</v>
      </c>
      <c r="DD15" s="25">
        <f ca="1" t="shared" si="37"/>
        <v>106.56</v>
      </c>
      <c r="DE15" s="25">
        <f ca="1" t="shared" si="37"/>
        <v>113.36</v>
      </c>
      <c r="DF15" s="25">
        <f ca="1" t="shared" si="37"/>
        <v>124.81</v>
      </c>
      <c r="DG15" s="25">
        <f ca="1" t="shared" si="37"/>
        <v>110.6</v>
      </c>
    </row>
    <row r="16" spans="9:111" ht="24.75" customHeight="1">
      <c r="I16" s="17"/>
      <c r="J16" s="21">
        <f t="shared" si="4"/>
        <v>14</v>
      </c>
      <c r="K16" s="22">
        <f ca="1" t="shared" si="0"/>
        <v>122.46</v>
      </c>
      <c r="L16" s="25">
        <f aca="true" ca="1" t="shared" si="38" ref="L16:AQ16">IF($J13&gt;0,INT(((RAND()+RAND()+RAND()+RAND()+RAND()+RAND()+RAND()+RAND()+RAND()+RAND()+RAND()-5.5)*s_4+m_4)*100)/100,"")</f>
        <v>159.92</v>
      </c>
      <c r="M16" s="25">
        <f ca="1" t="shared" si="38"/>
        <v>138.57</v>
      </c>
      <c r="N16" s="25">
        <f ca="1" t="shared" si="38"/>
        <v>130.09</v>
      </c>
      <c r="O16" s="25">
        <f ca="1" t="shared" si="38"/>
        <v>85.59</v>
      </c>
      <c r="P16" s="25">
        <f ca="1" t="shared" si="38"/>
        <v>108.56</v>
      </c>
      <c r="Q16" s="25">
        <f ca="1" t="shared" si="38"/>
        <v>77.89</v>
      </c>
      <c r="R16" s="25">
        <f ca="1" t="shared" si="38"/>
        <v>83.14</v>
      </c>
      <c r="S16" s="25">
        <f ca="1" t="shared" si="38"/>
        <v>123.24</v>
      </c>
      <c r="T16" s="25">
        <f ca="1" t="shared" si="38"/>
        <v>100.97</v>
      </c>
      <c r="U16" s="25">
        <f ca="1" t="shared" si="38"/>
        <v>153.67</v>
      </c>
      <c r="V16" s="25">
        <f ca="1" t="shared" si="38"/>
        <v>95.31</v>
      </c>
      <c r="W16" s="25">
        <f ca="1" t="shared" si="38"/>
        <v>130.79</v>
      </c>
      <c r="X16" s="25">
        <f ca="1" t="shared" si="38"/>
        <v>106.44</v>
      </c>
      <c r="Y16" s="25">
        <f ca="1" t="shared" si="38"/>
        <v>112.84</v>
      </c>
      <c r="Z16" s="25">
        <f ca="1" t="shared" si="38"/>
        <v>136.57</v>
      </c>
      <c r="AA16" s="25">
        <f ca="1" t="shared" si="38"/>
        <v>116.08</v>
      </c>
      <c r="AB16" s="25">
        <f ca="1" t="shared" si="38"/>
        <v>107.97</v>
      </c>
      <c r="AC16" s="25">
        <f ca="1" t="shared" si="38"/>
        <v>156.78</v>
      </c>
      <c r="AD16" s="25">
        <f ca="1" t="shared" si="38"/>
        <v>153.68</v>
      </c>
      <c r="AE16" s="25">
        <f ca="1" t="shared" si="38"/>
        <v>144.53</v>
      </c>
      <c r="AF16" s="25">
        <f ca="1" t="shared" si="38"/>
        <v>96.52</v>
      </c>
      <c r="AG16" s="25">
        <f ca="1" t="shared" si="38"/>
        <v>138.96</v>
      </c>
      <c r="AH16" s="25">
        <f ca="1" t="shared" si="38"/>
        <v>71.05</v>
      </c>
      <c r="AI16" s="25">
        <f ca="1" t="shared" si="38"/>
        <v>139.64</v>
      </c>
      <c r="AJ16" s="25">
        <f ca="1" t="shared" si="38"/>
        <v>116.31</v>
      </c>
      <c r="AK16" s="25">
        <f ca="1" t="shared" si="38"/>
        <v>91.41</v>
      </c>
      <c r="AL16" s="25">
        <f ca="1" t="shared" si="38"/>
        <v>144.49</v>
      </c>
      <c r="AM16" s="25">
        <f ca="1" t="shared" si="38"/>
        <v>113.77</v>
      </c>
      <c r="AN16" s="25">
        <f ca="1" t="shared" si="38"/>
        <v>114.58</v>
      </c>
      <c r="AO16" s="25">
        <f ca="1" t="shared" si="38"/>
        <v>115.02</v>
      </c>
      <c r="AP16" s="25">
        <f ca="1" t="shared" si="38"/>
        <v>114.32</v>
      </c>
      <c r="AQ16" s="25">
        <f ca="1" t="shared" si="38"/>
        <v>125.85</v>
      </c>
      <c r="AR16" s="25">
        <f aca="true" ca="1" t="shared" si="39" ref="AR16:BW16">IF($J13&gt;0,INT(((RAND()+RAND()+RAND()+RAND()+RAND()+RAND()+RAND()+RAND()+RAND()+RAND()+RAND()-5.5)*s_4+m_4)*100)/100,"")</f>
        <v>149.67</v>
      </c>
      <c r="AS16" s="25">
        <f ca="1" t="shared" si="39"/>
        <v>118.23</v>
      </c>
      <c r="AT16" s="25">
        <f ca="1" t="shared" si="39"/>
        <v>97.76</v>
      </c>
      <c r="AU16" s="25">
        <f ca="1" t="shared" si="39"/>
        <v>146.75</v>
      </c>
      <c r="AV16" s="25">
        <f ca="1" t="shared" si="39"/>
        <v>167.98</v>
      </c>
      <c r="AW16" s="25">
        <f ca="1" t="shared" si="39"/>
        <v>126.01</v>
      </c>
      <c r="AX16" s="25">
        <f ca="1" t="shared" si="39"/>
        <v>106.34</v>
      </c>
      <c r="AY16" s="25">
        <f ca="1" t="shared" si="39"/>
        <v>96.65</v>
      </c>
      <c r="AZ16" s="25">
        <f ca="1" t="shared" si="39"/>
        <v>152.22</v>
      </c>
      <c r="BA16" s="25">
        <f ca="1" t="shared" si="39"/>
        <v>123.84</v>
      </c>
      <c r="BB16" s="25">
        <f ca="1" t="shared" si="39"/>
        <v>129.85</v>
      </c>
      <c r="BC16" s="25">
        <f ca="1" t="shared" si="39"/>
        <v>152.51</v>
      </c>
      <c r="BD16" s="25">
        <f ca="1" t="shared" si="39"/>
        <v>142</v>
      </c>
      <c r="BE16" s="25">
        <f ca="1" t="shared" si="39"/>
        <v>98.91</v>
      </c>
      <c r="BF16" s="25">
        <f ca="1" t="shared" si="39"/>
        <v>147.2</v>
      </c>
      <c r="BG16" s="25">
        <f ca="1" t="shared" si="39"/>
        <v>132.56</v>
      </c>
      <c r="BH16" s="25">
        <f ca="1" t="shared" si="39"/>
        <v>145.45</v>
      </c>
      <c r="BI16" s="25">
        <f ca="1" t="shared" si="39"/>
        <v>135.64</v>
      </c>
      <c r="BJ16" s="25">
        <f ca="1" t="shared" si="39"/>
        <v>117.15</v>
      </c>
      <c r="BK16" s="25">
        <f ca="1" t="shared" si="39"/>
        <v>125.48</v>
      </c>
      <c r="BL16" s="25">
        <f ca="1" t="shared" si="39"/>
        <v>140.78</v>
      </c>
      <c r="BM16" s="25">
        <f ca="1" t="shared" si="39"/>
        <v>139.65</v>
      </c>
      <c r="BN16" s="25">
        <f ca="1" t="shared" si="39"/>
        <v>105.31</v>
      </c>
      <c r="BO16" s="25">
        <f ca="1" t="shared" si="39"/>
        <v>125.11</v>
      </c>
      <c r="BP16" s="25">
        <f ca="1" t="shared" si="39"/>
        <v>119.9</v>
      </c>
      <c r="BQ16" s="25">
        <f ca="1" t="shared" si="39"/>
        <v>105.61</v>
      </c>
      <c r="BR16" s="25">
        <f ca="1" t="shared" si="39"/>
        <v>127.35</v>
      </c>
      <c r="BS16" s="25">
        <f ca="1" t="shared" si="39"/>
        <v>135.35</v>
      </c>
      <c r="BT16" s="25">
        <f ca="1" t="shared" si="39"/>
        <v>84.84</v>
      </c>
      <c r="BU16" s="25">
        <f ca="1" t="shared" si="39"/>
        <v>142.4</v>
      </c>
      <c r="BV16" s="25">
        <f ca="1" t="shared" si="39"/>
        <v>93.68</v>
      </c>
      <c r="BW16" s="25">
        <f ca="1" t="shared" si="39"/>
        <v>121.6</v>
      </c>
      <c r="BX16" s="25">
        <f aca="true" ca="1" t="shared" si="40" ref="BX16:DG16">IF($J13&gt;0,INT(((RAND()+RAND()+RAND()+RAND()+RAND()+RAND()+RAND()+RAND()+RAND()+RAND()+RAND()-5.5)*s_4+m_4)*100)/100,"")</f>
        <v>96.74</v>
      </c>
      <c r="BY16" s="25">
        <f ca="1" t="shared" si="40"/>
        <v>91.01</v>
      </c>
      <c r="BZ16" s="25">
        <f ca="1" t="shared" si="40"/>
        <v>75.78</v>
      </c>
      <c r="CA16" s="25">
        <f ca="1" t="shared" si="40"/>
        <v>169.55</v>
      </c>
      <c r="CB16" s="25">
        <f ca="1" t="shared" si="40"/>
        <v>92.36</v>
      </c>
      <c r="CC16" s="25">
        <f ca="1" t="shared" si="40"/>
        <v>86.58</v>
      </c>
      <c r="CD16" s="25">
        <f ca="1" t="shared" si="40"/>
        <v>87.51</v>
      </c>
      <c r="CE16" s="25">
        <f ca="1" t="shared" si="40"/>
        <v>153.9</v>
      </c>
      <c r="CF16" s="25">
        <f ca="1" t="shared" si="40"/>
        <v>113.44</v>
      </c>
      <c r="CG16" s="25">
        <f ca="1" t="shared" si="40"/>
        <v>110.92</v>
      </c>
      <c r="CH16" s="25">
        <f ca="1" t="shared" si="40"/>
        <v>119.69</v>
      </c>
      <c r="CI16" s="25">
        <f ca="1" t="shared" si="40"/>
        <v>111.19</v>
      </c>
      <c r="CJ16" s="25">
        <f ca="1" t="shared" si="40"/>
        <v>115.49</v>
      </c>
      <c r="CK16" s="25">
        <f ca="1" t="shared" si="40"/>
        <v>149.05</v>
      </c>
      <c r="CL16" s="25">
        <f ca="1" t="shared" si="40"/>
        <v>89.34</v>
      </c>
      <c r="CM16" s="25">
        <f ca="1" t="shared" si="40"/>
        <v>132.47</v>
      </c>
      <c r="CN16" s="25">
        <f ca="1" t="shared" si="40"/>
        <v>136.03</v>
      </c>
      <c r="CO16" s="25">
        <f ca="1" t="shared" si="40"/>
        <v>86.09</v>
      </c>
      <c r="CP16" s="25">
        <f ca="1" t="shared" si="40"/>
        <v>132.98</v>
      </c>
      <c r="CQ16" s="25">
        <f ca="1" t="shared" si="40"/>
        <v>106.66</v>
      </c>
      <c r="CR16" s="25">
        <f ca="1" t="shared" si="40"/>
        <v>119.62</v>
      </c>
      <c r="CS16" s="25">
        <f ca="1" t="shared" si="40"/>
        <v>95.33</v>
      </c>
      <c r="CT16" s="25">
        <f ca="1" t="shared" si="40"/>
        <v>168.26</v>
      </c>
      <c r="CU16" s="25">
        <f ca="1" t="shared" si="40"/>
        <v>102.8</v>
      </c>
      <c r="CV16" s="25">
        <f ca="1" t="shared" si="40"/>
        <v>167.42</v>
      </c>
      <c r="CW16" s="25">
        <f ca="1" t="shared" si="40"/>
        <v>135.62</v>
      </c>
      <c r="CX16" s="25">
        <f ca="1" t="shared" si="40"/>
        <v>115.1</v>
      </c>
      <c r="CY16" s="25">
        <f ca="1" t="shared" si="40"/>
        <v>139.59</v>
      </c>
      <c r="CZ16" s="25">
        <f ca="1" t="shared" si="40"/>
        <v>109.55</v>
      </c>
      <c r="DA16" s="25">
        <f ca="1" t="shared" si="40"/>
        <v>160.8</v>
      </c>
      <c r="DB16" s="25">
        <f ca="1" t="shared" si="40"/>
        <v>146.54</v>
      </c>
      <c r="DC16" s="25">
        <f ca="1" t="shared" si="40"/>
        <v>86.55</v>
      </c>
      <c r="DD16" s="25">
        <f ca="1" t="shared" si="40"/>
        <v>154.22</v>
      </c>
      <c r="DE16" s="25">
        <f ca="1" t="shared" si="40"/>
        <v>126.44</v>
      </c>
      <c r="DF16" s="25">
        <f ca="1" t="shared" si="40"/>
        <v>103.38</v>
      </c>
      <c r="DG16" s="25">
        <f ca="1" t="shared" si="40"/>
        <v>142.01</v>
      </c>
    </row>
    <row r="17" spans="10:111" ht="24.75" customHeight="1">
      <c r="J17" s="21">
        <f t="shared" si="4"/>
        <v>15</v>
      </c>
      <c r="K17" s="22">
        <f ca="1" t="shared" si="0"/>
        <v>116.64</v>
      </c>
      <c r="L17" s="25">
        <f aca="true" ca="1" t="shared" si="41" ref="L17:AQ17">IF($J14&gt;0,INT(((RAND()+RAND()+RAND()+RAND()+RAND()+RAND()+RAND()+RAND()+RAND()+RAND()+RAND()-5.5)*s_4+m_4)*100)/100,"")</f>
        <v>121.47</v>
      </c>
      <c r="M17" s="25">
        <f ca="1" t="shared" si="41"/>
        <v>111</v>
      </c>
      <c r="N17" s="25">
        <f ca="1" t="shared" si="41"/>
        <v>132.96</v>
      </c>
      <c r="O17" s="25">
        <f ca="1" t="shared" si="41"/>
        <v>156.16</v>
      </c>
      <c r="P17" s="25">
        <f ca="1" t="shared" si="41"/>
        <v>91.06</v>
      </c>
      <c r="Q17" s="25">
        <f ca="1" t="shared" si="41"/>
        <v>111.51</v>
      </c>
      <c r="R17" s="25">
        <f ca="1" t="shared" si="41"/>
        <v>111.19</v>
      </c>
      <c r="S17" s="25">
        <f ca="1" t="shared" si="41"/>
        <v>158.74</v>
      </c>
      <c r="T17" s="25">
        <f ca="1" t="shared" si="41"/>
        <v>109.11</v>
      </c>
      <c r="U17" s="25">
        <f ca="1" t="shared" si="41"/>
        <v>110.27</v>
      </c>
      <c r="V17" s="25">
        <f ca="1" t="shared" si="41"/>
        <v>95.43</v>
      </c>
      <c r="W17" s="25">
        <f ca="1" t="shared" si="41"/>
        <v>93.17</v>
      </c>
      <c r="X17" s="25">
        <f ca="1" t="shared" si="41"/>
        <v>100.26</v>
      </c>
      <c r="Y17" s="25">
        <f ca="1" t="shared" si="41"/>
        <v>138.06</v>
      </c>
      <c r="Z17" s="25">
        <f ca="1" t="shared" si="41"/>
        <v>124.39</v>
      </c>
      <c r="AA17" s="25">
        <f ca="1" t="shared" si="41"/>
        <v>104.86</v>
      </c>
      <c r="AB17" s="25">
        <f ca="1" t="shared" si="41"/>
        <v>65.06</v>
      </c>
      <c r="AC17" s="25">
        <f ca="1" t="shared" si="41"/>
        <v>88.79</v>
      </c>
      <c r="AD17" s="25">
        <f ca="1" t="shared" si="41"/>
        <v>130.22</v>
      </c>
      <c r="AE17" s="25">
        <f ca="1" t="shared" si="41"/>
        <v>128.6</v>
      </c>
      <c r="AF17" s="25">
        <f ca="1" t="shared" si="41"/>
        <v>140.99</v>
      </c>
      <c r="AG17" s="25">
        <f ca="1" t="shared" si="41"/>
        <v>122.5</v>
      </c>
      <c r="AH17" s="25">
        <f ca="1" t="shared" si="41"/>
        <v>109.03</v>
      </c>
      <c r="AI17" s="25">
        <f ca="1" t="shared" si="41"/>
        <v>72.8</v>
      </c>
      <c r="AJ17" s="25">
        <f ca="1" t="shared" si="41"/>
        <v>131.22</v>
      </c>
      <c r="AK17" s="25">
        <f ca="1" t="shared" si="41"/>
        <v>145.01</v>
      </c>
      <c r="AL17" s="25">
        <f ca="1" t="shared" si="41"/>
        <v>109.6</v>
      </c>
      <c r="AM17" s="25">
        <f ca="1" t="shared" si="41"/>
        <v>78.64</v>
      </c>
      <c r="AN17" s="25">
        <f ca="1" t="shared" si="41"/>
        <v>111.49</v>
      </c>
      <c r="AO17" s="25">
        <f ca="1" t="shared" si="41"/>
        <v>128.42</v>
      </c>
      <c r="AP17" s="25">
        <f ca="1" t="shared" si="41"/>
        <v>183.15</v>
      </c>
      <c r="AQ17" s="25">
        <f ca="1" t="shared" si="41"/>
        <v>137.76</v>
      </c>
      <c r="AR17" s="25">
        <f aca="true" ca="1" t="shared" si="42" ref="AR17:BW17">IF($J14&gt;0,INT(((RAND()+RAND()+RAND()+RAND()+RAND()+RAND()+RAND()+RAND()+RAND()+RAND()+RAND()-5.5)*s_4+m_4)*100)/100,"")</f>
        <v>116.66</v>
      </c>
      <c r="AS17" s="25">
        <f ca="1" t="shared" si="42"/>
        <v>164</v>
      </c>
      <c r="AT17" s="25">
        <f ca="1" t="shared" si="42"/>
        <v>125.68</v>
      </c>
      <c r="AU17" s="25">
        <f ca="1" t="shared" si="42"/>
        <v>102.93</v>
      </c>
      <c r="AV17" s="25">
        <f ca="1" t="shared" si="42"/>
        <v>114.21</v>
      </c>
      <c r="AW17" s="25">
        <f ca="1" t="shared" si="42"/>
        <v>128.05</v>
      </c>
      <c r="AX17" s="25">
        <f ca="1" t="shared" si="42"/>
        <v>115.07</v>
      </c>
      <c r="AY17" s="25">
        <f ca="1" t="shared" si="42"/>
        <v>130.04</v>
      </c>
      <c r="AZ17" s="25">
        <f ca="1" t="shared" si="42"/>
        <v>104.39</v>
      </c>
      <c r="BA17" s="25">
        <f ca="1" t="shared" si="42"/>
        <v>140.23</v>
      </c>
      <c r="BB17" s="25">
        <f ca="1" t="shared" si="42"/>
        <v>122.94</v>
      </c>
      <c r="BC17" s="25">
        <f ca="1" t="shared" si="42"/>
        <v>141.03</v>
      </c>
      <c r="BD17" s="25">
        <f ca="1" t="shared" si="42"/>
        <v>123.82</v>
      </c>
      <c r="BE17" s="25">
        <f ca="1" t="shared" si="42"/>
        <v>103.4</v>
      </c>
      <c r="BF17" s="25">
        <f ca="1" t="shared" si="42"/>
        <v>128.81</v>
      </c>
      <c r="BG17" s="25">
        <f ca="1" t="shared" si="42"/>
        <v>84.65</v>
      </c>
      <c r="BH17" s="25">
        <f ca="1" t="shared" si="42"/>
        <v>97.87</v>
      </c>
      <c r="BI17" s="25">
        <f ca="1" t="shared" si="42"/>
        <v>130.96</v>
      </c>
      <c r="BJ17" s="25">
        <f ca="1" t="shared" si="42"/>
        <v>140.57</v>
      </c>
      <c r="BK17" s="25">
        <f ca="1" t="shared" si="42"/>
        <v>119.95</v>
      </c>
      <c r="BL17" s="25">
        <f ca="1" t="shared" si="42"/>
        <v>102.26</v>
      </c>
      <c r="BM17" s="25">
        <f ca="1" t="shared" si="42"/>
        <v>144.63</v>
      </c>
      <c r="BN17" s="25">
        <f ca="1" t="shared" si="42"/>
        <v>131.1</v>
      </c>
      <c r="BO17" s="25">
        <f ca="1" t="shared" si="42"/>
        <v>134.1</v>
      </c>
      <c r="BP17" s="25">
        <f ca="1" t="shared" si="42"/>
        <v>138.79</v>
      </c>
      <c r="BQ17" s="25">
        <f ca="1" t="shared" si="42"/>
        <v>141.94</v>
      </c>
      <c r="BR17" s="25">
        <f ca="1" t="shared" si="42"/>
        <v>149.16</v>
      </c>
      <c r="BS17" s="25">
        <f ca="1" t="shared" si="42"/>
        <v>133.82</v>
      </c>
      <c r="BT17" s="25">
        <f ca="1" t="shared" si="42"/>
        <v>129.75</v>
      </c>
      <c r="BU17" s="25">
        <f ca="1" t="shared" si="42"/>
        <v>110.11</v>
      </c>
      <c r="BV17" s="25">
        <f ca="1" t="shared" si="42"/>
        <v>153.2</v>
      </c>
      <c r="BW17" s="25">
        <f ca="1" t="shared" si="42"/>
        <v>110.94</v>
      </c>
      <c r="BX17" s="25">
        <f aca="true" ca="1" t="shared" si="43" ref="BX17:DG17">IF($J14&gt;0,INT(((RAND()+RAND()+RAND()+RAND()+RAND()+RAND()+RAND()+RAND()+RAND()+RAND()+RAND()-5.5)*s_4+m_4)*100)/100,"")</f>
        <v>140.62</v>
      </c>
      <c r="BY17" s="25">
        <f ca="1" t="shared" si="43"/>
        <v>121.63</v>
      </c>
      <c r="BZ17" s="25">
        <f ca="1" t="shared" si="43"/>
        <v>151.2</v>
      </c>
      <c r="CA17" s="25">
        <f ca="1" t="shared" si="43"/>
        <v>106.13</v>
      </c>
      <c r="CB17" s="25">
        <f ca="1" t="shared" si="43"/>
        <v>125.88</v>
      </c>
      <c r="CC17" s="25">
        <f ca="1" t="shared" si="43"/>
        <v>109.34</v>
      </c>
      <c r="CD17" s="25">
        <f ca="1" t="shared" si="43"/>
        <v>168.24</v>
      </c>
      <c r="CE17" s="25">
        <f ca="1" t="shared" si="43"/>
        <v>116.7</v>
      </c>
      <c r="CF17" s="25">
        <f ca="1" t="shared" si="43"/>
        <v>140.27</v>
      </c>
      <c r="CG17" s="25">
        <f ca="1" t="shared" si="43"/>
        <v>143.12</v>
      </c>
      <c r="CH17" s="25">
        <f ca="1" t="shared" si="43"/>
        <v>131.21</v>
      </c>
      <c r="CI17" s="25">
        <f ca="1" t="shared" si="43"/>
        <v>125.77</v>
      </c>
      <c r="CJ17" s="25">
        <f ca="1" t="shared" si="43"/>
        <v>109.83</v>
      </c>
      <c r="CK17" s="25">
        <f ca="1" t="shared" si="43"/>
        <v>135.1</v>
      </c>
      <c r="CL17" s="25">
        <f ca="1" t="shared" si="43"/>
        <v>134.53</v>
      </c>
      <c r="CM17" s="25">
        <f ca="1" t="shared" si="43"/>
        <v>121.19</v>
      </c>
      <c r="CN17" s="25">
        <f ca="1" t="shared" si="43"/>
        <v>112.23</v>
      </c>
      <c r="CO17" s="25">
        <f ca="1" t="shared" si="43"/>
        <v>116.88</v>
      </c>
      <c r="CP17" s="25">
        <f ca="1" t="shared" si="43"/>
        <v>95.6</v>
      </c>
      <c r="CQ17" s="25">
        <f ca="1" t="shared" si="43"/>
        <v>134.84</v>
      </c>
      <c r="CR17" s="25">
        <f ca="1" t="shared" si="43"/>
        <v>120.8</v>
      </c>
      <c r="CS17" s="25">
        <f ca="1" t="shared" si="43"/>
        <v>114.78</v>
      </c>
      <c r="CT17" s="25">
        <f ca="1" t="shared" si="43"/>
        <v>126.08</v>
      </c>
      <c r="CU17" s="25">
        <f ca="1" t="shared" si="43"/>
        <v>110.33</v>
      </c>
      <c r="CV17" s="25">
        <f ca="1" t="shared" si="43"/>
        <v>86.14</v>
      </c>
      <c r="CW17" s="25">
        <f ca="1" t="shared" si="43"/>
        <v>126.63</v>
      </c>
      <c r="CX17" s="25">
        <f ca="1" t="shared" si="43"/>
        <v>136.99</v>
      </c>
      <c r="CY17" s="25">
        <f ca="1" t="shared" si="43"/>
        <v>109.42</v>
      </c>
      <c r="CZ17" s="25">
        <f ca="1" t="shared" si="43"/>
        <v>100.67</v>
      </c>
      <c r="DA17" s="25">
        <f ca="1" t="shared" si="43"/>
        <v>153.65</v>
      </c>
      <c r="DB17" s="25">
        <f ca="1" t="shared" si="43"/>
        <v>144.74</v>
      </c>
      <c r="DC17" s="25">
        <f ca="1" t="shared" si="43"/>
        <v>113.24</v>
      </c>
      <c r="DD17" s="25">
        <f ca="1" t="shared" si="43"/>
        <v>112.32</v>
      </c>
      <c r="DE17" s="25">
        <f ca="1" t="shared" si="43"/>
        <v>138.99</v>
      </c>
      <c r="DF17" s="25">
        <f ca="1" t="shared" si="43"/>
        <v>113.62</v>
      </c>
      <c r="DG17" s="25">
        <f ca="1" t="shared" si="43"/>
        <v>145.05</v>
      </c>
    </row>
    <row r="18" spans="7:111" ht="24.75" customHeight="1">
      <c r="G18" s="21"/>
      <c r="H18" s="27"/>
      <c r="J18" s="21">
        <f t="shared" si="4"/>
        <v>16</v>
      </c>
      <c r="K18" s="22">
        <f ca="1" t="shared" si="0"/>
        <v>155.28</v>
      </c>
      <c r="L18" s="25">
        <f aca="true" ca="1" t="shared" si="44" ref="L18:AQ18">IF($J15&gt;0,INT(((RAND()+RAND()+RAND()+RAND()+RAND()+RAND()+RAND()+RAND()+RAND()+RAND()+RAND()-5.5)*s_4+m_4)*100)/100,"")</f>
        <v>112.52</v>
      </c>
      <c r="M18" s="25">
        <f ca="1" t="shared" si="44"/>
        <v>120.26</v>
      </c>
      <c r="N18" s="25">
        <f ca="1" t="shared" si="44"/>
        <v>86.12</v>
      </c>
      <c r="O18" s="25">
        <f ca="1" t="shared" si="44"/>
        <v>147.16</v>
      </c>
      <c r="P18" s="25">
        <f ca="1" t="shared" si="44"/>
        <v>100.83</v>
      </c>
      <c r="Q18" s="25">
        <f ca="1" t="shared" si="44"/>
        <v>120.59</v>
      </c>
      <c r="R18" s="25">
        <f ca="1" t="shared" si="44"/>
        <v>108.55</v>
      </c>
      <c r="S18" s="25">
        <f ca="1" t="shared" si="44"/>
        <v>120.95</v>
      </c>
      <c r="T18" s="25">
        <f ca="1" t="shared" si="44"/>
        <v>136.52</v>
      </c>
      <c r="U18" s="25">
        <f ca="1" t="shared" si="44"/>
        <v>144.19</v>
      </c>
      <c r="V18" s="25">
        <f ca="1" t="shared" si="44"/>
        <v>136.6</v>
      </c>
      <c r="W18" s="25">
        <f ca="1" t="shared" si="44"/>
        <v>97.54</v>
      </c>
      <c r="X18" s="25">
        <f ca="1" t="shared" si="44"/>
        <v>93.13</v>
      </c>
      <c r="Y18" s="25">
        <f ca="1" t="shared" si="44"/>
        <v>128.84</v>
      </c>
      <c r="Z18" s="25">
        <f ca="1" t="shared" si="44"/>
        <v>147.99</v>
      </c>
      <c r="AA18" s="25">
        <f ca="1" t="shared" si="44"/>
        <v>121.15</v>
      </c>
      <c r="AB18" s="25">
        <f ca="1" t="shared" si="44"/>
        <v>102.68</v>
      </c>
      <c r="AC18" s="25">
        <f ca="1" t="shared" si="44"/>
        <v>155.41</v>
      </c>
      <c r="AD18" s="25">
        <f ca="1" t="shared" si="44"/>
        <v>90.3</v>
      </c>
      <c r="AE18" s="25">
        <f ca="1" t="shared" si="44"/>
        <v>134.08</v>
      </c>
      <c r="AF18" s="25">
        <f ca="1" t="shared" si="44"/>
        <v>146.01</v>
      </c>
      <c r="AG18" s="25">
        <f ca="1" t="shared" si="44"/>
        <v>108.86</v>
      </c>
      <c r="AH18" s="25">
        <f ca="1" t="shared" si="44"/>
        <v>118.05</v>
      </c>
      <c r="AI18" s="25">
        <f ca="1" t="shared" si="44"/>
        <v>113.78</v>
      </c>
      <c r="AJ18" s="25">
        <f ca="1" t="shared" si="44"/>
        <v>125.16</v>
      </c>
      <c r="AK18" s="25">
        <f ca="1" t="shared" si="44"/>
        <v>112.54</v>
      </c>
      <c r="AL18" s="25">
        <f ca="1" t="shared" si="44"/>
        <v>104.21</v>
      </c>
      <c r="AM18" s="25">
        <f ca="1" t="shared" si="44"/>
        <v>114.45</v>
      </c>
      <c r="AN18" s="25">
        <f ca="1" t="shared" si="44"/>
        <v>104.29</v>
      </c>
      <c r="AO18" s="25">
        <f ca="1" t="shared" si="44"/>
        <v>153.06</v>
      </c>
      <c r="AP18" s="25">
        <f ca="1" t="shared" si="44"/>
        <v>100.03</v>
      </c>
      <c r="AQ18" s="25">
        <f ca="1" t="shared" si="44"/>
        <v>113.5</v>
      </c>
      <c r="AR18" s="25">
        <f aca="true" ca="1" t="shared" si="45" ref="AR18:BW18">IF($J15&gt;0,INT(((RAND()+RAND()+RAND()+RAND()+RAND()+RAND()+RAND()+RAND()+RAND()+RAND()+RAND()-5.5)*s_4+m_4)*100)/100,"")</f>
        <v>114.12</v>
      </c>
      <c r="AS18" s="25">
        <f ca="1" t="shared" si="45"/>
        <v>121.5</v>
      </c>
      <c r="AT18" s="25">
        <f ca="1" t="shared" si="45"/>
        <v>132.09</v>
      </c>
      <c r="AU18" s="25">
        <f ca="1" t="shared" si="45"/>
        <v>87.02</v>
      </c>
      <c r="AV18" s="25">
        <f ca="1" t="shared" si="45"/>
        <v>150.39</v>
      </c>
      <c r="AW18" s="25">
        <f ca="1" t="shared" si="45"/>
        <v>123.02</v>
      </c>
      <c r="AX18" s="25">
        <f ca="1" t="shared" si="45"/>
        <v>93.81</v>
      </c>
      <c r="AY18" s="25">
        <f ca="1" t="shared" si="45"/>
        <v>138.53</v>
      </c>
      <c r="AZ18" s="25">
        <f ca="1" t="shared" si="45"/>
        <v>114.62</v>
      </c>
      <c r="BA18" s="25">
        <f ca="1" t="shared" si="45"/>
        <v>103.26</v>
      </c>
      <c r="BB18" s="25">
        <f ca="1" t="shared" si="45"/>
        <v>128.47</v>
      </c>
      <c r="BC18" s="25">
        <f ca="1" t="shared" si="45"/>
        <v>109.83</v>
      </c>
      <c r="BD18" s="25">
        <f ca="1" t="shared" si="45"/>
        <v>92.94</v>
      </c>
      <c r="BE18" s="25">
        <f ca="1" t="shared" si="45"/>
        <v>135.32</v>
      </c>
      <c r="BF18" s="25">
        <f ca="1" t="shared" si="45"/>
        <v>106</v>
      </c>
      <c r="BG18" s="25">
        <f ca="1" t="shared" si="45"/>
        <v>111.94</v>
      </c>
      <c r="BH18" s="25">
        <f ca="1" t="shared" si="45"/>
        <v>111.75</v>
      </c>
      <c r="BI18" s="25">
        <f ca="1" t="shared" si="45"/>
        <v>115.1</v>
      </c>
      <c r="BJ18" s="25">
        <f ca="1" t="shared" si="45"/>
        <v>112.95</v>
      </c>
      <c r="BK18" s="25">
        <f ca="1" t="shared" si="45"/>
        <v>87.11</v>
      </c>
      <c r="BL18" s="25">
        <f ca="1" t="shared" si="45"/>
        <v>138.79</v>
      </c>
      <c r="BM18" s="25">
        <f ca="1" t="shared" si="45"/>
        <v>73.24</v>
      </c>
      <c r="BN18" s="25">
        <f ca="1" t="shared" si="45"/>
        <v>116.96</v>
      </c>
      <c r="BO18" s="25">
        <f ca="1" t="shared" si="45"/>
        <v>71.14</v>
      </c>
      <c r="BP18" s="25">
        <f ca="1" t="shared" si="45"/>
        <v>97.46</v>
      </c>
      <c r="BQ18" s="25">
        <f ca="1" t="shared" si="45"/>
        <v>128.23</v>
      </c>
      <c r="BR18" s="25">
        <f ca="1" t="shared" si="45"/>
        <v>107.46</v>
      </c>
      <c r="BS18" s="25">
        <f ca="1" t="shared" si="45"/>
        <v>78.35</v>
      </c>
      <c r="BT18" s="25">
        <f ca="1" t="shared" si="45"/>
        <v>93.93</v>
      </c>
      <c r="BU18" s="25">
        <f ca="1" t="shared" si="45"/>
        <v>146.81</v>
      </c>
      <c r="BV18" s="25">
        <f ca="1" t="shared" si="45"/>
        <v>133.96</v>
      </c>
      <c r="BW18" s="25">
        <f ca="1" t="shared" si="45"/>
        <v>60.97</v>
      </c>
      <c r="BX18" s="25">
        <f aca="true" ca="1" t="shared" si="46" ref="BX18:DG18">IF($J15&gt;0,INT(((RAND()+RAND()+RAND()+RAND()+RAND()+RAND()+RAND()+RAND()+RAND()+RAND()+RAND()-5.5)*s_4+m_4)*100)/100,"")</f>
        <v>122.91</v>
      </c>
      <c r="BY18" s="25">
        <f ca="1" t="shared" si="46"/>
        <v>105.33</v>
      </c>
      <c r="BZ18" s="25">
        <f ca="1" t="shared" si="46"/>
        <v>87.25</v>
      </c>
      <c r="CA18" s="25">
        <f ca="1" t="shared" si="46"/>
        <v>137.63</v>
      </c>
      <c r="CB18" s="25">
        <f ca="1" t="shared" si="46"/>
        <v>103.53</v>
      </c>
      <c r="CC18" s="25">
        <f ca="1" t="shared" si="46"/>
        <v>121.24</v>
      </c>
      <c r="CD18" s="25">
        <f ca="1" t="shared" si="46"/>
        <v>129.64</v>
      </c>
      <c r="CE18" s="25">
        <f ca="1" t="shared" si="46"/>
        <v>77.03</v>
      </c>
      <c r="CF18" s="25">
        <f ca="1" t="shared" si="46"/>
        <v>143.01</v>
      </c>
      <c r="CG18" s="25">
        <f ca="1" t="shared" si="46"/>
        <v>121.03</v>
      </c>
      <c r="CH18" s="25">
        <f ca="1" t="shared" si="46"/>
        <v>122.47</v>
      </c>
      <c r="CI18" s="25">
        <f ca="1" t="shared" si="46"/>
        <v>113.15</v>
      </c>
      <c r="CJ18" s="25">
        <f ca="1" t="shared" si="46"/>
        <v>172.31</v>
      </c>
      <c r="CK18" s="25">
        <f ca="1" t="shared" si="46"/>
        <v>141.16</v>
      </c>
      <c r="CL18" s="25">
        <f ca="1" t="shared" si="46"/>
        <v>142.71</v>
      </c>
      <c r="CM18" s="25">
        <f ca="1" t="shared" si="46"/>
        <v>130.16</v>
      </c>
      <c r="CN18" s="25">
        <f ca="1" t="shared" si="46"/>
        <v>122.69</v>
      </c>
      <c r="CO18" s="25">
        <f ca="1" t="shared" si="46"/>
        <v>83.44</v>
      </c>
      <c r="CP18" s="25">
        <f ca="1" t="shared" si="46"/>
        <v>165.44</v>
      </c>
      <c r="CQ18" s="25">
        <f ca="1" t="shared" si="46"/>
        <v>138.87</v>
      </c>
      <c r="CR18" s="25">
        <f ca="1" t="shared" si="46"/>
        <v>132.42</v>
      </c>
      <c r="CS18" s="25">
        <f ca="1" t="shared" si="46"/>
        <v>119.63</v>
      </c>
      <c r="CT18" s="25">
        <f ca="1" t="shared" si="46"/>
        <v>123.2</v>
      </c>
      <c r="CU18" s="25">
        <f ca="1" t="shared" si="46"/>
        <v>123.91</v>
      </c>
      <c r="CV18" s="25">
        <f ca="1" t="shared" si="46"/>
        <v>146.23</v>
      </c>
      <c r="CW18" s="25">
        <f ca="1" t="shared" si="46"/>
        <v>129.51</v>
      </c>
      <c r="CX18" s="25">
        <f ca="1" t="shared" si="46"/>
        <v>123.75</v>
      </c>
      <c r="CY18" s="25">
        <f ca="1" t="shared" si="46"/>
        <v>121.74</v>
      </c>
      <c r="CZ18" s="25">
        <f ca="1" t="shared" si="46"/>
        <v>169.22</v>
      </c>
      <c r="DA18" s="25">
        <f ca="1" t="shared" si="46"/>
        <v>152.16</v>
      </c>
      <c r="DB18" s="25">
        <f ca="1" t="shared" si="46"/>
        <v>108.45</v>
      </c>
      <c r="DC18" s="25">
        <f ca="1" t="shared" si="46"/>
        <v>104</v>
      </c>
      <c r="DD18" s="25">
        <f ca="1" t="shared" si="46"/>
        <v>131.33</v>
      </c>
      <c r="DE18" s="25">
        <f ca="1" t="shared" si="46"/>
        <v>123.25</v>
      </c>
      <c r="DF18" s="25">
        <f ca="1" t="shared" si="46"/>
        <v>113.82</v>
      </c>
      <c r="DG18" s="25">
        <f ca="1" t="shared" si="46"/>
        <v>133.92</v>
      </c>
    </row>
    <row r="19" spans="3:116" s="17" customFormat="1" ht="30.75" customHeight="1">
      <c r="C19" s="28" t="s">
        <v>34</v>
      </c>
      <c r="D19" s="28" t="s">
        <v>35</v>
      </c>
      <c r="E19" s="28" t="s">
        <v>36</v>
      </c>
      <c r="G19" s="17" t="s">
        <v>37</v>
      </c>
      <c r="I19" s="11"/>
      <c r="J19" s="21">
        <f t="shared" si="4"/>
        <v>17</v>
      </c>
      <c r="K19" s="22">
        <f ca="1" t="shared" si="0"/>
        <v>91.39</v>
      </c>
      <c r="L19" s="29">
        <f aca="true" ca="1" t="shared" si="47" ref="L19:AQ19">IF($J16&gt;0,INT(((RAND()+RAND()+RAND()+RAND()+RAND()+RAND()+RAND()+RAND()+RAND()+RAND()+RAND()-5.5)*s_4+m_4)*100)/100,"")</f>
        <v>102.95</v>
      </c>
      <c r="M19" s="29">
        <f ca="1" t="shared" si="47"/>
        <v>98.46</v>
      </c>
      <c r="N19" s="29">
        <f ca="1" t="shared" si="47"/>
        <v>134.5</v>
      </c>
      <c r="O19" s="29">
        <f ca="1" t="shared" si="47"/>
        <v>118.14</v>
      </c>
      <c r="P19" s="29">
        <f ca="1" t="shared" si="47"/>
        <v>154.05</v>
      </c>
      <c r="Q19" s="29">
        <f ca="1" t="shared" si="47"/>
        <v>128.76</v>
      </c>
      <c r="R19" s="29">
        <f ca="1" t="shared" si="47"/>
        <v>123.39</v>
      </c>
      <c r="S19" s="29">
        <f ca="1" t="shared" si="47"/>
        <v>111.66</v>
      </c>
      <c r="T19" s="29">
        <f ca="1" t="shared" si="47"/>
        <v>116.42</v>
      </c>
      <c r="U19" s="29">
        <f ca="1" t="shared" si="47"/>
        <v>143.38</v>
      </c>
      <c r="V19" s="29">
        <f ca="1" t="shared" si="47"/>
        <v>116.72</v>
      </c>
      <c r="W19" s="29">
        <f ca="1" t="shared" si="47"/>
        <v>95.07</v>
      </c>
      <c r="X19" s="29">
        <f ca="1" t="shared" si="47"/>
        <v>117.86</v>
      </c>
      <c r="Y19" s="29">
        <f ca="1" t="shared" si="47"/>
        <v>86.39</v>
      </c>
      <c r="Z19" s="29">
        <f ca="1" t="shared" si="47"/>
        <v>135.46</v>
      </c>
      <c r="AA19" s="29">
        <f ca="1" t="shared" si="47"/>
        <v>97.73</v>
      </c>
      <c r="AB19" s="29">
        <f ca="1" t="shared" si="47"/>
        <v>110.14</v>
      </c>
      <c r="AC19" s="29">
        <f ca="1" t="shared" si="47"/>
        <v>118.2</v>
      </c>
      <c r="AD19" s="29">
        <f ca="1" t="shared" si="47"/>
        <v>119.65</v>
      </c>
      <c r="AE19" s="29">
        <f ca="1" t="shared" si="47"/>
        <v>136.31</v>
      </c>
      <c r="AF19" s="29">
        <f ca="1" t="shared" si="47"/>
        <v>124.98</v>
      </c>
      <c r="AG19" s="29">
        <f ca="1" t="shared" si="47"/>
        <v>181.54</v>
      </c>
      <c r="AH19" s="29">
        <f ca="1" t="shared" si="47"/>
        <v>151.08</v>
      </c>
      <c r="AI19" s="29">
        <f ca="1" t="shared" si="47"/>
        <v>141.57</v>
      </c>
      <c r="AJ19" s="29">
        <f ca="1" t="shared" si="47"/>
        <v>78.59</v>
      </c>
      <c r="AK19" s="29">
        <f ca="1" t="shared" si="47"/>
        <v>104.19</v>
      </c>
      <c r="AL19" s="29">
        <f ca="1" t="shared" si="47"/>
        <v>124.66</v>
      </c>
      <c r="AM19" s="29">
        <f ca="1" t="shared" si="47"/>
        <v>123.48</v>
      </c>
      <c r="AN19" s="29">
        <f ca="1" t="shared" si="47"/>
        <v>124.92</v>
      </c>
      <c r="AO19" s="29">
        <f ca="1" t="shared" si="47"/>
        <v>109.32</v>
      </c>
      <c r="AP19" s="29">
        <f ca="1" t="shared" si="47"/>
        <v>127.26</v>
      </c>
      <c r="AQ19" s="29">
        <f ca="1" t="shared" si="47"/>
        <v>186.09</v>
      </c>
      <c r="AR19" s="29">
        <f aca="true" ca="1" t="shared" si="48" ref="AR19:BW19">IF($J16&gt;0,INT(((RAND()+RAND()+RAND()+RAND()+RAND()+RAND()+RAND()+RAND()+RAND()+RAND()+RAND()-5.5)*s_4+m_4)*100)/100,"")</f>
        <v>108.49</v>
      </c>
      <c r="AS19" s="29">
        <f ca="1" t="shared" si="48"/>
        <v>114.82</v>
      </c>
      <c r="AT19" s="29">
        <f ca="1" t="shared" si="48"/>
        <v>135.49</v>
      </c>
      <c r="AU19" s="29">
        <f ca="1" t="shared" si="48"/>
        <v>89.92</v>
      </c>
      <c r="AV19" s="29">
        <f ca="1" t="shared" si="48"/>
        <v>107.7</v>
      </c>
      <c r="AW19" s="29">
        <f ca="1" t="shared" si="48"/>
        <v>105.12</v>
      </c>
      <c r="AX19" s="29">
        <f ca="1" t="shared" si="48"/>
        <v>134.01</v>
      </c>
      <c r="AY19" s="29">
        <f ca="1" t="shared" si="48"/>
        <v>123.23</v>
      </c>
      <c r="AZ19" s="29">
        <f ca="1" t="shared" si="48"/>
        <v>133.83</v>
      </c>
      <c r="BA19" s="29">
        <f ca="1" t="shared" si="48"/>
        <v>113.3</v>
      </c>
      <c r="BB19" s="29">
        <f ca="1" t="shared" si="48"/>
        <v>161.29</v>
      </c>
      <c r="BC19" s="29">
        <f ca="1" t="shared" si="48"/>
        <v>135.21</v>
      </c>
      <c r="BD19" s="29">
        <f ca="1" t="shared" si="48"/>
        <v>105.98</v>
      </c>
      <c r="BE19" s="29">
        <f ca="1" t="shared" si="48"/>
        <v>95.14</v>
      </c>
      <c r="BF19" s="29">
        <f ca="1" t="shared" si="48"/>
        <v>124.18</v>
      </c>
      <c r="BG19" s="29">
        <f ca="1" t="shared" si="48"/>
        <v>120.94</v>
      </c>
      <c r="BH19" s="29">
        <f ca="1" t="shared" si="48"/>
        <v>135.76</v>
      </c>
      <c r="BI19" s="29">
        <f ca="1" t="shared" si="48"/>
        <v>133.7</v>
      </c>
      <c r="BJ19" s="29">
        <f ca="1" t="shared" si="48"/>
        <v>151.94</v>
      </c>
      <c r="BK19" s="29">
        <f ca="1" t="shared" si="48"/>
        <v>108.42</v>
      </c>
      <c r="BL19" s="29">
        <f ca="1" t="shared" si="48"/>
        <v>106.33</v>
      </c>
      <c r="BM19" s="29">
        <f ca="1" t="shared" si="48"/>
        <v>116.07</v>
      </c>
      <c r="BN19" s="29">
        <f ca="1" t="shared" si="48"/>
        <v>106.26</v>
      </c>
      <c r="BO19" s="29">
        <f ca="1" t="shared" si="48"/>
        <v>101.16</v>
      </c>
      <c r="BP19" s="29">
        <f ca="1" t="shared" si="48"/>
        <v>119.4</v>
      </c>
      <c r="BQ19" s="29">
        <f ca="1" t="shared" si="48"/>
        <v>120.74</v>
      </c>
      <c r="BR19" s="29">
        <f ca="1" t="shared" si="48"/>
        <v>173.98</v>
      </c>
      <c r="BS19" s="29">
        <f ca="1" t="shared" si="48"/>
        <v>110.78</v>
      </c>
      <c r="BT19" s="29">
        <f ca="1" t="shared" si="48"/>
        <v>139.48</v>
      </c>
      <c r="BU19" s="29">
        <f ca="1" t="shared" si="48"/>
        <v>98.02</v>
      </c>
      <c r="BV19" s="29">
        <f ca="1" t="shared" si="48"/>
        <v>96.75</v>
      </c>
      <c r="BW19" s="29">
        <f ca="1" t="shared" si="48"/>
        <v>174.66</v>
      </c>
      <c r="BX19" s="29">
        <f aca="true" ca="1" t="shared" si="49" ref="BX19:DG19">IF($J16&gt;0,INT(((RAND()+RAND()+RAND()+RAND()+RAND()+RAND()+RAND()+RAND()+RAND()+RAND()+RAND()-5.5)*s_4+m_4)*100)/100,"")</f>
        <v>163.87</v>
      </c>
      <c r="BY19" s="29">
        <f ca="1" t="shared" si="49"/>
        <v>100.33</v>
      </c>
      <c r="BZ19" s="29">
        <f ca="1" t="shared" si="49"/>
        <v>133.78</v>
      </c>
      <c r="CA19" s="29">
        <f ca="1" t="shared" si="49"/>
        <v>152.29</v>
      </c>
      <c r="CB19" s="29">
        <f ca="1" t="shared" si="49"/>
        <v>121.41</v>
      </c>
      <c r="CC19" s="29">
        <f ca="1" t="shared" si="49"/>
        <v>104.94</v>
      </c>
      <c r="CD19" s="29">
        <f ca="1" t="shared" si="49"/>
        <v>102.52</v>
      </c>
      <c r="CE19" s="29">
        <f ca="1" t="shared" si="49"/>
        <v>129.17</v>
      </c>
      <c r="CF19" s="29">
        <f ca="1" t="shared" si="49"/>
        <v>156.69</v>
      </c>
      <c r="CG19" s="29">
        <f ca="1" t="shared" si="49"/>
        <v>135.16</v>
      </c>
      <c r="CH19" s="29">
        <f ca="1" t="shared" si="49"/>
        <v>125.94</v>
      </c>
      <c r="CI19" s="29">
        <f ca="1" t="shared" si="49"/>
        <v>116.55</v>
      </c>
      <c r="CJ19" s="29">
        <f ca="1" t="shared" si="49"/>
        <v>108.22</v>
      </c>
      <c r="CK19" s="29">
        <f ca="1" t="shared" si="49"/>
        <v>100.12</v>
      </c>
      <c r="CL19" s="29">
        <f ca="1" t="shared" si="49"/>
        <v>129.29</v>
      </c>
      <c r="CM19" s="29">
        <f ca="1" t="shared" si="49"/>
        <v>102.72</v>
      </c>
      <c r="CN19" s="29">
        <f ca="1" t="shared" si="49"/>
        <v>63.2</v>
      </c>
      <c r="CO19" s="29">
        <f ca="1" t="shared" si="49"/>
        <v>118.78</v>
      </c>
      <c r="CP19" s="29">
        <f ca="1" t="shared" si="49"/>
        <v>127.52</v>
      </c>
      <c r="CQ19" s="29">
        <f ca="1" t="shared" si="49"/>
        <v>142.26</v>
      </c>
      <c r="CR19" s="29">
        <f ca="1" t="shared" si="49"/>
        <v>65.98</v>
      </c>
      <c r="CS19" s="29">
        <f ca="1" t="shared" si="49"/>
        <v>123.69</v>
      </c>
      <c r="CT19" s="29">
        <f ca="1" t="shared" si="49"/>
        <v>116.52</v>
      </c>
      <c r="CU19" s="29">
        <f ca="1" t="shared" si="49"/>
        <v>126.69</v>
      </c>
      <c r="CV19" s="29">
        <f ca="1" t="shared" si="49"/>
        <v>111.57</v>
      </c>
      <c r="CW19" s="29">
        <f ca="1" t="shared" si="49"/>
        <v>113.71</v>
      </c>
      <c r="CX19" s="29">
        <f ca="1" t="shared" si="49"/>
        <v>149.14</v>
      </c>
      <c r="CY19" s="29">
        <f ca="1" t="shared" si="49"/>
        <v>113.51</v>
      </c>
      <c r="CZ19" s="29">
        <f ca="1" t="shared" si="49"/>
        <v>157.04</v>
      </c>
      <c r="DA19" s="29">
        <f ca="1" t="shared" si="49"/>
        <v>158.97</v>
      </c>
      <c r="DB19" s="29">
        <f ca="1" t="shared" si="49"/>
        <v>115.46</v>
      </c>
      <c r="DC19" s="29">
        <f ca="1" t="shared" si="49"/>
        <v>98.8</v>
      </c>
      <c r="DD19" s="29">
        <f ca="1" t="shared" si="49"/>
        <v>117.17</v>
      </c>
      <c r="DE19" s="29">
        <f ca="1" t="shared" si="49"/>
        <v>131.87</v>
      </c>
      <c r="DF19" s="29">
        <f ca="1" t="shared" si="49"/>
        <v>102.11</v>
      </c>
      <c r="DG19" s="29">
        <f ca="1" t="shared" si="49"/>
        <v>127.01</v>
      </c>
      <c r="DH19" s="30"/>
      <c r="DI19" s="30"/>
      <c r="DJ19" s="30"/>
      <c r="DK19" s="30"/>
      <c r="DL19" s="30"/>
    </row>
    <row r="20" spans="2:111" ht="39" customHeight="1">
      <c r="B20" s="31" t="s">
        <v>38</v>
      </c>
      <c r="C20" s="32">
        <v>120</v>
      </c>
      <c r="D20" s="32">
        <v>120</v>
      </c>
      <c r="E20" s="33">
        <v>0.95</v>
      </c>
      <c r="F20" s="34" t="str">
        <f>IF(mm_4=m_4,"1-a","b")</f>
        <v>1-a</v>
      </c>
      <c r="G20" s="35" t="s">
        <v>39</v>
      </c>
      <c r="H20" s="36">
        <f>1-H21</f>
        <v>0.89</v>
      </c>
      <c r="I20" s="37"/>
      <c r="J20" s="21">
        <f t="shared" si="4"/>
        <v>18</v>
      </c>
      <c r="K20" s="22">
        <f ca="1" t="shared" si="0"/>
        <v>117.67</v>
      </c>
      <c r="L20" s="25">
        <f aca="true" ca="1" t="shared" si="50" ref="L20:AQ20">IF($J17&gt;0,INT(((RAND()+RAND()+RAND()+RAND()+RAND()+RAND()+RAND()+RAND()+RAND()+RAND()+RAND()-5.5)*s_4+m_4)*100)/100,"")</f>
        <v>103.58</v>
      </c>
      <c r="M20" s="25">
        <f ca="1" t="shared" si="50"/>
        <v>99.68</v>
      </c>
      <c r="N20" s="25">
        <f ca="1" t="shared" si="50"/>
        <v>63.3</v>
      </c>
      <c r="O20" s="25">
        <f ca="1" t="shared" si="50"/>
        <v>102.05</v>
      </c>
      <c r="P20" s="25">
        <f ca="1" t="shared" si="50"/>
        <v>143.46</v>
      </c>
      <c r="Q20" s="25">
        <f ca="1" t="shared" si="50"/>
        <v>120.21</v>
      </c>
      <c r="R20" s="25">
        <f ca="1" t="shared" si="50"/>
        <v>89.93</v>
      </c>
      <c r="S20" s="25">
        <f ca="1" t="shared" si="50"/>
        <v>110.57</v>
      </c>
      <c r="T20" s="25">
        <f ca="1" t="shared" si="50"/>
        <v>121.75</v>
      </c>
      <c r="U20" s="25">
        <f ca="1" t="shared" si="50"/>
        <v>114.83</v>
      </c>
      <c r="V20" s="25">
        <f ca="1" t="shared" si="50"/>
        <v>100.42</v>
      </c>
      <c r="W20" s="25">
        <f ca="1" t="shared" si="50"/>
        <v>126.88</v>
      </c>
      <c r="X20" s="25">
        <f ca="1" t="shared" si="50"/>
        <v>85.77</v>
      </c>
      <c r="Y20" s="25">
        <f ca="1" t="shared" si="50"/>
        <v>158.4</v>
      </c>
      <c r="Z20" s="25">
        <f ca="1" t="shared" si="50"/>
        <v>117.43</v>
      </c>
      <c r="AA20" s="25">
        <f ca="1" t="shared" si="50"/>
        <v>108.86</v>
      </c>
      <c r="AB20" s="25">
        <f ca="1" t="shared" si="50"/>
        <v>120.47</v>
      </c>
      <c r="AC20" s="25">
        <f ca="1" t="shared" si="50"/>
        <v>80.75</v>
      </c>
      <c r="AD20" s="25">
        <f ca="1" t="shared" si="50"/>
        <v>127.89</v>
      </c>
      <c r="AE20" s="25">
        <f ca="1" t="shared" si="50"/>
        <v>111.35</v>
      </c>
      <c r="AF20" s="25">
        <f ca="1" t="shared" si="50"/>
        <v>141.28</v>
      </c>
      <c r="AG20" s="25">
        <f ca="1" t="shared" si="50"/>
        <v>131.93</v>
      </c>
      <c r="AH20" s="25">
        <f ca="1" t="shared" si="50"/>
        <v>113.92</v>
      </c>
      <c r="AI20" s="25">
        <f ca="1" t="shared" si="50"/>
        <v>91.49</v>
      </c>
      <c r="AJ20" s="25">
        <f ca="1" t="shared" si="50"/>
        <v>127.66</v>
      </c>
      <c r="AK20" s="25">
        <f ca="1" t="shared" si="50"/>
        <v>128.59</v>
      </c>
      <c r="AL20" s="25">
        <f ca="1" t="shared" si="50"/>
        <v>154.86</v>
      </c>
      <c r="AM20" s="25">
        <f ca="1" t="shared" si="50"/>
        <v>104.29</v>
      </c>
      <c r="AN20" s="25">
        <f ca="1" t="shared" si="50"/>
        <v>138.76</v>
      </c>
      <c r="AO20" s="25">
        <f ca="1" t="shared" si="50"/>
        <v>126.55</v>
      </c>
      <c r="AP20" s="25">
        <f ca="1" t="shared" si="50"/>
        <v>123.17</v>
      </c>
      <c r="AQ20" s="25">
        <f ca="1" t="shared" si="50"/>
        <v>93.59</v>
      </c>
      <c r="AR20" s="25">
        <f aca="true" ca="1" t="shared" si="51" ref="AR20:BW20">IF($J17&gt;0,INT(((RAND()+RAND()+RAND()+RAND()+RAND()+RAND()+RAND()+RAND()+RAND()+RAND()+RAND()-5.5)*s_4+m_4)*100)/100,"")</f>
        <v>111.58</v>
      </c>
      <c r="AS20" s="25">
        <f ca="1" t="shared" si="51"/>
        <v>134.69</v>
      </c>
      <c r="AT20" s="25">
        <f ca="1" t="shared" si="51"/>
        <v>102.32</v>
      </c>
      <c r="AU20" s="25">
        <f ca="1" t="shared" si="51"/>
        <v>116.34</v>
      </c>
      <c r="AV20" s="25">
        <f ca="1" t="shared" si="51"/>
        <v>110.36</v>
      </c>
      <c r="AW20" s="25">
        <f ca="1" t="shared" si="51"/>
        <v>107.32</v>
      </c>
      <c r="AX20" s="25">
        <f ca="1" t="shared" si="51"/>
        <v>150.86</v>
      </c>
      <c r="AY20" s="25">
        <f ca="1" t="shared" si="51"/>
        <v>112.31</v>
      </c>
      <c r="AZ20" s="25">
        <f ca="1" t="shared" si="51"/>
        <v>128.09</v>
      </c>
      <c r="BA20" s="25">
        <f ca="1" t="shared" si="51"/>
        <v>93.28</v>
      </c>
      <c r="BB20" s="25">
        <f ca="1" t="shared" si="51"/>
        <v>94.68</v>
      </c>
      <c r="BC20" s="25">
        <f ca="1" t="shared" si="51"/>
        <v>130.18</v>
      </c>
      <c r="BD20" s="25">
        <f ca="1" t="shared" si="51"/>
        <v>120.93</v>
      </c>
      <c r="BE20" s="25">
        <f ca="1" t="shared" si="51"/>
        <v>78.93</v>
      </c>
      <c r="BF20" s="25">
        <f ca="1" t="shared" si="51"/>
        <v>114.72</v>
      </c>
      <c r="BG20" s="25">
        <f ca="1" t="shared" si="51"/>
        <v>96.05</v>
      </c>
      <c r="BH20" s="25">
        <f ca="1" t="shared" si="51"/>
        <v>127.84</v>
      </c>
      <c r="BI20" s="25">
        <f ca="1" t="shared" si="51"/>
        <v>126.84</v>
      </c>
      <c r="BJ20" s="25">
        <f ca="1" t="shared" si="51"/>
        <v>73.77</v>
      </c>
      <c r="BK20" s="25">
        <f ca="1" t="shared" si="51"/>
        <v>153.8</v>
      </c>
      <c r="BL20" s="25">
        <f ca="1" t="shared" si="51"/>
        <v>98.39</v>
      </c>
      <c r="BM20" s="25">
        <f ca="1" t="shared" si="51"/>
        <v>134.46</v>
      </c>
      <c r="BN20" s="25">
        <f ca="1" t="shared" si="51"/>
        <v>89.17</v>
      </c>
      <c r="BO20" s="25">
        <f ca="1" t="shared" si="51"/>
        <v>175.26</v>
      </c>
      <c r="BP20" s="25">
        <f ca="1" t="shared" si="51"/>
        <v>146.82</v>
      </c>
      <c r="BQ20" s="25">
        <f ca="1" t="shared" si="51"/>
        <v>109.83</v>
      </c>
      <c r="BR20" s="25">
        <f ca="1" t="shared" si="51"/>
        <v>108.63</v>
      </c>
      <c r="BS20" s="25">
        <f ca="1" t="shared" si="51"/>
        <v>110.73</v>
      </c>
      <c r="BT20" s="25">
        <f ca="1" t="shared" si="51"/>
        <v>158.96</v>
      </c>
      <c r="BU20" s="25">
        <f ca="1" t="shared" si="51"/>
        <v>86.43</v>
      </c>
      <c r="BV20" s="25">
        <f ca="1" t="shared" si="51"/>
        <v>153.68</v>
      </c>
      <c r="BW20" s="25">
        <f ca="1" t="shared" si="51"/>
        <v>112.07</v>
      </c>
      <c r="BX20" s="25">
        <f aca="true" ca="1" t="shared" si="52" ref="BX20:DG20">IF($J17&gt;0,INT(((RAND()+RAND()+RAND()+RAND()+RAND()+RAND()+RAND()+RAND()+RAND()+RAND()+RAND()-5.5)*s_4+m_4)*100)/100,"")</f>
        <v>91.83</v>
      </c>
      <c r="BY20" s="25">
        <f ca="1" t="shared" si="52"/>
        <v>132.37</v>
      </c>
      <c r="BZ20" s="25">
        <f ca="1" t="shared" si="52"/>
        <v>129.9</v>
      </c>
      <c r="CA20" s="25">
        <f ca="1" t="shared" si="52"/>
        <v>125.84</v>
      </c>
      <c r="CB20" s="25">
        <f ca="1" t="shared" si="52"/>
        <v>105.05</v>
      </c>
      <c r="CC20" s="25">
        <f ca="1" t="shared" si="52"/>
        <v>107.3</v>
      </c>
      <c r="CD20" s="25">
        <f ca="1" t="shared" si="52"/>
        <v>148</v>
      </c>
      <c r="CE20" s="25">
        <f ca="1" t="shared" si="52"/>
        <v>125.03</v>
      </c>
      <c r="CF20" s="25">
        <f ca="1" t="shared" si="52"/>
        <v>109.2</v>
      </c>
      <c r="CG20" s="25">
        <f ca="1" t="shared" si="52"/>
        <v>119.17</v>
      </c>
      <c r="CH20" s="25">
        <f ca="1" t="shared" si="52"/>
        <v>119.39</v>
      </c>
      <c r="CI20" s="25">
        <f ca="1" t="shared" si="52"/>
        <v>122.79</v>
      </c>
      <c r="CJ20" s="25">
        <f ca="1" t="shared" si="52"/>
        <v>128.03</v>
      </c>
      <c r="CK20" s="25">
        <f ca="1" t="shared" si="52"/>
        <v>121.09</v>
      </c>
      <c r="CL20" s="25">
        <f ca="1" t="shared" si="52"/>
        <v>85.87</v>
      </c>
      <c r="CM20" s="25">
        <f ca="1" t="shared" si="52"/>
        <v>126.88</v>
      </c>
      <c r="CN20" s="25">
        <f ca="1" t="shared" si="52"/>
        <v>87.18</v>
      </c>
      <c r="CO20" s="25">
        <f ca="1" t="shared" si="52"/>
        <v>119.01</v>
      </c>
      <c r="CP20" s="25">
        <f ca="1" t="shared" si="52"/>
        <v>127.48</v>
      </c>
      <c r="CQ20" s="25">
        <f ca="1" t="shared" si="52"/>
        <v>114.06</v>
      </c>
      <c r="CR20" s="25">
        <f ca="1" t="shared" si="52"/>
        <v>118.56</v>
      </c>
      <c r="CS20" s="25">
        <f ca="1" t="shared" si="52"/>
        <v>189.44</v>
      </c>
      <c r="CT20" s="25">
        <f ca="1" t="shared" si="52"/>
        <v>131.75</v>
      </c>
      <c r="CU20" s="25">
        <f ca="1" t="shared" si="52"/>
        <v>125.85</v>
      </c>
      <c r="CV20" s="25">
        <f ca="1" t="shared" si="52"/>
        <v>132.16</v>
      </c>
      <c r="CW20" s="25">
        <f ca="1" t="shared" si="52"/>
        <v>92.1</v>
      </c>
      <c r="CX20" s="25">
        <f ca="1" t="shared" si="52"/>
        <v>143.9</v>
      </c>
      <c r="CY20" s="25">
        <f ca="1" t="shared" si="52"/>
        <v>128.72</v>
      </c>
      <c r="CZ20" s="25">
        <f ca="1" t="shared" si="52"/>
        <v>116.47</v>
      </c>
      <c r="DA20" s="25">
        <f ca="1" t="shared" si="52"/>
        <v>103.58</v>
      </c>
      <c r="DB20" s="25">
        <f ca="1" t="shared" si="52"/>
        <v>107.29</v>
      </c>
      <c r="DC20" s="25">
        <f ca="1" t="shared" si="52"/>
        <v>128.44</v>
      </c>
      <c r="DD20" s="25">
        <f ca="1" t="shared" si="52"/>
        <v>131.68</v>
      </c>
      <c r="DE20" s="25">
        <f ca="1" t="shared" si="52"/>
        <v>103.72</v>
      </c>
      <c r="DF20" s="25">
        <f ca="1" t="shared" si="52"/>
        <v>93.38</v>
      </c>
      <c r="DG20" s="25">
        <f ca="1" t="shared" si="52"/>
        <v>92.22</v>
      </c>
    </row>
    <row r="21" spans="2:111" ht="36" customHeight="1">
      <c r="B21" s="31" t="s">
        <v>40</v>
      </c>
      <c r="C21" s="32">
        <v>15</v>
      </c>
      <c r="D21" s="32">
        <f>625^0.5</f>
        <v>25</v>
      </c>
      <c r="E21" s="38">
        <f>1-E20</f>
        <v>0.050000000000000044</v>
      </c>
      <c r="F21" s="34" t="str">
        <f>IF(mm_4=m_4,"a","1-b")</f>
        <v>a</v>
      </c>
      <c r="G21" s="39" t="s">
        <v>41</v>
      </c>
      <c r="H21" s="36">
        <f>SUM(L3:DG3)/100</f>
        <v>0.11</v>
      </c>
      <c r="I21" s="37"/>
      <c r="J21" s="21">
        <f t="shared" si="4"/>
        <v>19</v>
      </c>
      <c r="K21" s="22">
        <f ca="1" t="shared" si="0"/>
        <v>126.97</v>
      </c>
      <c r="L21" s="25">
        <f aca="true" ca="1" t="shared" si="53" ref="L21:AQ21">IF($J18&gt;0,INT(((RAND()+RAND()+RAND()+RAND()+RAND()+RAND()+RAND()+RAND()+RAND()+RAND()+RAND()-5.5)*s_4+m_4)*100)/100,"")</f>
        <v>121.84</v>
      </c>
      <c r="M21" s="25">
        <f ca="1" t="shared" si="53"/>
        <v>110.33</v>
      </c>
      <c r="N21" s="25">
        <f ca="1" t="shared" si="53"/>
        <v>164.87</v>
      </c>
      <c r="O21" s="25">
        <f ca="1" t="shared" si="53"/>
        <v>138</v>
      </c>
      <c r="P21" s="25">
        <f ca="1" t="shared" si="53"/>
        <v>79.18</v>
      </c>
      <c r="Q21" s="25">
        <f ca="1" t="shared" si="53"/>
        <v>72.81</v>
      </c>
      <c r="R21" s="25">
        <f ca="1" t="shared" si="53"/>
        <v>132.66</v>
      </c>
      <c r="S21" s="25">
        <f ca="1" t="shared" si="53"/>
        <v>102.57</v>
      </c>
      <c r="T21" s="25">
        <f ca="1" t="shared" si="53"/>
        <v>98.14</v>
      </c>
      <c r="U21" s="25">
        <f ca="1" t="shared" si="53"/>
        <v>127.2</v>
      </c>
      <c r="V21" s="25">
        <f ca="1" t="shared" si="53"/>
        <v>147.17</v>
      </c>
      <c r="W21" s="25">
        <f ca="1" t="shared" si="53"/>
        <v>144.84</v>
      </c>
      <c r="X21" s="25">
        <f ca="1" t="shared" si="53"/>
        <v>105.07</v>
      </c>
      <c r="Y21" s="25">
        <f ca="1" t="shared" si="53"/>
        <v>102.36</v>
      </c>
      <c r="Z21" s="25">
        <f ca="1" t="shared" si="53"/>
        <v>127.99</v>
      </c>
      <c r="AA21" s="25">
        <f ca="1" t="shared" si="53"/>
        <v>125.5</v>
      </c>
      <c r="AB21" s="25">
        <f ca="1" t="shared" si="53"/>
        <v>131.51</v>
      </c>
      <c r="AC21" s="25">
        <f ca="1" t="shared" si="53"/>
        <v>128.18</v>
      </c>
      <c r="AD21" s="25">
        <f ca="1" t="shared" si="53"/>
        <v>92.08</v>
      </c>
      <c r="AE21" s="25">
        <f ca="1" t="shared" si="53"/>
        <v>152.05</v>
      </c>
      <c r="AF21" s="25">
        <f ca="1" t="shared" si="53"/>
        <v>121.83</v>
      </c>
      <c r="AG21" s="25">
        <f ca="1" t="shared" si="53"/>
        <v>136.5</v>
      </c>
      <c r="AH21" s="25">
        <f ca="1" t="shared" si="53"/>
        <v>135.03</v>
      </c>
      <c r="AI21" s="25">
        <f ca="1" t="shared" si="53"/>
        <v>138.02</v>
      </c>
      <c r="AJ21" s="25">
        <f ca="1" t="shared" si="53"/>
        <v>123.24</v>
      </c>
      <c r="AK21" s="25">
        <f ca="1" t="shared" si="53"/>
        <v>133.29</v>
      </c>
      <c r="AL21" s="25">
        <f ca="1" t="shared" si="53"/>
        <v>98.16</v>
      </c>
      <c r="AM21" s="25">
        <f ca="1" t="shared" si="53"/>
        <v>129.79</v>
      </c>
      <c r="AN21" s="25">
        <f ca="1" t="shared" si="53"/>
        <v>123.82</v>
      </c>
      <c r="AO21" s="25">
        <f ca="1" t="shared" si="53"/>
        <v>125.8</v>
      </c>
      <c r="AP21" s="25">
        <f ca="1" t="shared" si="53"/>
        <v>94.98</v>
      </c>
      <c r="AQ21" s="25">
        <f ca="1" t="shared" si="53"/>
        <v>77.28</v>
      </c>
      <c r="AR21" s="25">
        <f aca="true" ca="1" t="shared" si="54" ref="AR21:BW21">IF($J18&gt;0,INT(((RAND()+RAND()+RAND()+RAND()+RAND()+RAND()+RAND()+RAND()+RAND()+RAND()+RAND()-5.5)*s_4+m_4)*100)/100,"")</f>
        <v>110.91</v>
      </c>
      <c r="AS21" s="25">
        <f ca="1" t="shared" si="54"/>
        <v>139.87</v>
      </c>
      <c r="AT21" s="25">
        <f ca="1" t="shared" si="54"/>
        <v>114.38</v>
      </c>
      <c r="AU21" s="25">
        <f ca="1" t="shared" si="54"/>
        <v>157.71</v>
      </c>
      <c r="AV21" s="25">
        <f ca="1" t="shared" si="54"/>
        <v>120.01</v>
      </c>
      <c r="AW21" s="25">
        <f ca="1" t="shared" si="54"/>
        <v>138.36</v>
      </c>
      <c r="AX21" s="25">
        <f ca="1" t="shared" si="54"/>
        <v>142.01</v>
      </c>
      <c r="AY21" s="25">
        <f ca="1" t="shared" si="54"/>
        <v>100.68</v>
      </c>
      <c r="AZ21" s="25">
        <f ca="1" t="shared" si="54"/>
        <v>110.5</v>
      </c>
      <c r="BA21" s="25">
        <f ca="1" t="shared" si="54"/>
        <v>146.48</v>
      </c>
      <c r="BB21" s="25">
        <f ca="1" t="shared" si="54"/>
        <v>134.57</v>
      </c>
      <c r="BC21" s="25">
        <f ca="1" t="shared" si="54"/>
        <v>112.31</v>
      </c>
      <c r="BD21" s="25">
        <f ca="1" t="shared" si="54"/>
        <v>131.5</v>
      </c>
      <c r="BE21" s="25">
        <f ca="1" t="shared" si="54"/>
        <v>124.74</v>
      </c>
      <c r="BF21" s="25">
        <f ca="1" t="shared" si="54"/>
        <v>143.71</v>
      </c>
      <c r="BG21" s="25">
        <f ca="1" t="shared" si="54"/>
        <v>107.74</v>
      </c>
      <c r="BH21" s="25">
        <f ca="1" t="shared" si="54"/>
        <v>142.97</v>
      </c>
      <c r="BI21" s="25">
        <f ca="1" t="shared" si="54"/>
        <v>93.32</v>
      </c>
      <c r="BJ21" s="25">
        <f ca="1" t="shared" si="54"/>
        <v>95.41</v>
      </c>
      <c r="BK21" s="25">
        <f ca="1" t="shared" si="54"/>
        <v>82.22</v>
      </c>
      <c r="BL21" s="25">
        <f ca="1" t="shared" si="54"/>
        <v>120.91</v>
      </c>
      <c r="BM21" s="25">
        <f ca="1" t="shared" si="54"/>
        <v>142.45</v>
      </c>
      <c r="BN21" s="25">
        <f ca="1" t="shared" si="54"/>
        <v>113.33</v>
      </c>
      <c r="BO21" s="25">
        <f ca="1" t="shared" si="54"/>
        <v>108.4</v>
      </c>
      <c r="BP21" s="25">
        <f ca="1" t="shared" si="54"/>
        <v>90.11</v>
      </c>
      <c r="BQ21" s="25">
        <f ca="1" t="shared" si="54"/>
        <v>71.78</v>
      </c>
      <c r="BR21" s="25">
        <f ca="1" t="shared" si="54"/>
        <v>94.26</v>
      </c>
      <c r="BS21" s="25">
        <f ca="1" t="shared" si="54"/>
        <v>105.1</v>
      </c>
      <c r="BT21" s="25">
        <f ca="1" t="shared" si="54"/>
        <v>121.16</v>
      </c>
      <c r="BU21" s="25">
        <f ca="1" t="shared" si="54"/>
        <v>140.68</v>
      </c>
      <c r="BV21" s="25">
        <f ca="1" t="shared" si="54"/>
        <v>124.78</v>
      </c>
      <c r="BW21" s="25">
        <f ca="1" t="shared" si="54"/>
        <v>145.08</v>
      </c>
      <c r="BX21" s="25">
        <f aca="true" ca="1" t="shared" si="55" ref="BX21:DG21">IF($J18&gt;0,INT(((RAND()+RAND()+RAND()+RAND()+RAND()+RAND()+RAND()+RAND()+RAND()+RAND()+RAND()-5.5)*s_4+m_4)*100)/100,"")</f>
        <v>109.42</v>
      </c>
      <c r="BY21" s="25">
        <f ca="1" t="shared" si="55"/>
        <v>120.02</v>
      </c>
      <c r="BZ21" s="25">
        <f ca="1" t="shared" si="55"/>
        <v>96.85</v>
      </c>
      <c r="CA21" s="25">
        <f ca="1" t="shared" si="55"/>
        <v>130.68</v>
      </c>
      <c r="CB21" s="25">
        <f ca="1" t="shared" si="55"/>
        <v>95.82</v>
      </c>
      <c r="CC21" s="25">
        <f ca="1" t="shared" si="55"/>
        <v>94.5</v>
      </c>
      <c r="CD21" s="25">
        <f ca="1" t="shared" si="55"/>
        <v>116.77</v>
      </c>
      <c r="CE21" s="25">
        <f ca="1" t="shared" si="55"/>
        <v>95.73</v>
      </c>
      <c r="CF21" s="25">
        <f ca="1" t="shared" si="55"/>
        <v>149</v>
      </c>
      <c r="CG21" s="25">
        <f ca="1" t="shared" si="55"/>
        <v>116.18</v>
      </c>
      <c r="CH21" s="25">
        <f ca="1" t="shared" si="55"/>
        <v>99.39</v>
      </c>
      <c r="CI21" s="25">
        <f ca="1" t="shared" si="55"/>
        <v>142.78</v>
      </c>
      <c r="CJ21" s="25">
        <f ca="1" t="shared" si="55"/>
        <v>116.46</v>
      </c>
      <c r="CK21" s="25">
        <f ca="1" t="shared" si="55"/>
        <v>167.78</v>
      </c>
      <c r="CL21" s="25">
        <f ca="1" t="shared" si="55"/>
        <v>85.87</v>
      </c>
      <c r="CM21" s="25">
        <f ca="1" t="shared" si="55"/>
        <v>100.4</v>
      </c>
      <c r="CN21" s="25">
        <f ca="1" t="shared" si="55"/>
        <v>84.42</v>
      </c>
      <c r="CO21" s="25">
        <f ca="1" t="shared" si="55"/>
        <v>142.78</v>
      </c>
      <c r="CP21" s="25">
        <f ca="1" t="shared" si="55"/>
        <v>109.91</v>
      </c>
      <c r="CQ21" s="25">
        <f ca="1" t="shared" si="55"/>
        <v>113.01</v>
      </c>
      <c r="CR21" s="25">
        <f ca="1" t="shared" si="55"/>
        <v>114.27</v>
      </c>
      <c r="CS21" s="25">
        <f ca="1" t="shared" si="55"/>
        <v>87.63</v>
      </c>
      <c r="CT21" s="25">
        <f ca="1" t="shared" si="55"/>
        <v>119.7</v>
      </c>
      <c r="CU21" s="25">
        <f ca="1" t="shared" si="55"/>
        <v>103.15</v>
      </c>
      <c r="CV21" s="25">
        <f ca="1" t="shared" si="55"/>
        <v>131.2</v>
      </c>
      <c r="CW21" s="25">
        <f ca="1" t="shared" si="55"/>
        <v>100.98</v>
      </c>
      <c r="CX21" s="25">
        <f ca="1" t="shared" si="55"/>
        <v>116.04</v>
      </c>
      <c r="CY21" s="25">
        <f ca="1" t="shared" si="55"/>
        <v>143.45</v>
      </c>
      <c r="CZ21" s="25">
        <f ca="1" t="shared" si="55"/>
        <v>147.5</v>
      </c>
      <c r="DA21" s="25">
        <f ca="1" t="shared" si="55"/>
        <v>129.09</v>
      </c>
      <c r="DB21" s="25">
        <f ca="1" t="shared" si="55"/>
        <v>87.02</v>
      </c>
      <c r="DC21" s="25">
        <f ca="1" t="shared" si="55"/>
        <v>132.26</v>
      </c>
      <c r="DD21" s="25">
        <f ca="1" t="shared" si="55"/>
        <v>85.29</v>
      </c>
      <c r="DE21" s="25">
        <f ca="1" t="shared" si="55"/>
        <v>120.21</v>
      </c>
      <c r="DF21" s="25">
        <f ca="1" t="shared" si="55"/>
        <v>132.19</v>
      </c>
      <c r="DG21" s="25">
        <f ca="1" t="shared" si="55"/>
        <v>156.35</v>
      </c>
    </row>
    <row r="22" spans="3:111" ht="30.75" customHeight="1">
      <c r="C22" s="19"/>
      <c r="I22" s="37"/>
      <c r="J22" s="21">
        <f t="shared" si="4"/>
        <v>0</v>
      </c>
      <c r="K22" s="40">
        <f ca="1" t="shared" si="0"/>
      </c>
      <c r="L22" s="25">
        <f aca="true" ca="1" t="shared" si="56" ref="L22:AQ22">IF($J19&gt;0,INT(((RAND()+RAND()+RAND()+RAND()+RAND()+RAND()+RAND()+RAND()+RAND()+RAND()+RAND()-5.5)*s_4+m_4)*100)/100,"")</f>
        <v>136.89</v>
      </c>
      <c r="M22" s="25">
        <f ca="1" t="shared" si="56"/>
        <v>128.53</v>
      </c>
      <c r="N22" s="25">
        <f ca="1" t="shared" si="56"/>
        <v>135.9</v>
      </c>
      <c r="O22" s="25">
        <f ca="1" t="shared" si="56"/>
        <v>109.22</v>
      </c>
      <c r="P22" s="25">
        <f ca="1" t="shared" si="56"/>
        <v>146.83</v>
      </c>
      <c r="Q22" s="25">
        <f ca="1" t="shared" si="56"/>
        <v>113.98</v>
      </c>
      <c r="R22" s="25">
        <f ca="1" t="shared" si="56"/>
        <v>126.16</v>
      </c>
      <c r="S22" s="25">
        <f ca="1" t="shared" si="56"/>
        <v>129.18</v>
      </c>
      <c r="T22" s="25">
        <f ca="1" t="shared" si="56"/>
        <v>89.13</v>
      </c>
      <c r="U22" s="25">
        <f ca="1" t="shared" si="56"/>
        <v>120.37</v>
      </c>
      <c r="V22" s="25">
        <f ca="1" t="shared" si="56"/>
        <v>141.21</v>
      </c>
      <c r="W22" s="25">
        <f ca="1" t="shared" si="56"/>
        <v>89.32</v>
      </c>
      <c r="X22" s="25">
        <f ca="1" t="shared" si="56"/>
        <v>118.9</v>
      </c>
      <c r="Y22" s="25">
        <f ca="1" t="shared" si="56"/>
        <v>102.35</v>
      </c>
      <c r="Z22" s="25">
        <f ca="1" t="shared" si="56"/>
        <v>100.23</v>
      </c>
      <c r="AA22" s="25">
        <f ca="1" t="shared" si="56"/>
        <v>63.47</v>
      </c>
      <c r="AB22" s="25">
        <f ca="1" t="shared" si="56"/>
        <v>110.49</v>
      </c>
      <c r="AC22" s="25">
        <f ca="1" t="shared" si="56"/>
        <v>139.65</v>
      </c>
      <c r="AD22" s="25">
        <f ca="1" t="shared" si="56"/>
        <v>124.65</v>
      </c>
      <c r="AE22" s="25">
        <f ca="1" t="shared" si="56"/>
        <v>120.33</v>
      </c>
      <c r="AF22" s="25">
        <f ca="1" t="shared" si="56"/>
        <v>107.77</v>
      </c>
      <c r="AG22" s="25">
        <f ca="1" t="shared" si="56"/>
        <v>95.63</v>
      </c>
      <c r="AH22" s="25">
        <f ca="1" t="shared" si="56"/>
        <v>163.04</v>
      </c>
      <c r="AI22" s="25">
        <f ca="1" t="shared" si="56"/>
        <v>104.73</v>
      </c>
      <c r="AJ22" s="25">
        <f ca="1" t="shared" si="56"/>
        <v>166.52</v>
      </c>
      <c r="AK22" s="25">
        <f ca="1" t="shared" si="56"/>
        <v>98.57</v>
      </c>
      <c r="AL22" s="25">
        <f ca="1" t="shared" si="56"/>
        <v>127.96</v>
      </c>
      <c r="AM22" s="25">
        <f ca="1" t="shared" si="56"/>
        <v>102.57</v>
      </c>
      <c r="AN22" s="25">
        <f ca="1" t="shared" si="56"/>
        <v>118.79</v>
      </c>
      <c r="AO22" s="25">
        <f ca="1" t="shared" si="56"/>
        <v>170.96</v>
      </c>
      <c r="AP22" s="25">
        <f ca="1" t="shared" si="56"/>
        <v>87.25</v>
      </c>
      <c r="AQ22" s="25">
        <f ca="1" t="shared" si="56"/>
        <v>90.42</v>
      </c>
      <c r="AR22" s="25">
        <f aca="true" ca="1" t="shared" si="57" ref="AR22:BW22">IF($J19&gt;0,INT(((RAND()+RAND()+RAND()+RAND()+RAND()+RAND()+RAND()+RAND()+RAND()+RAND()+RAND()-5.5)*s_4+m_4)*100)/100,"")</f>
        <v>120.38</v>
      </c>
      <c r="AS22" s="25">
        <f ca="1" t="shared" si="57"/>
        <v>116.34</v>
      </c>
      <c r="AT22" s="25">
        <f ca="1" t="shared" si="57"/>
        <v>91.57</v>
      </c>
      <c r="AU22" s="25">
        <f ca="1" t="shared" si="57"/>
        <v>94.29</v>
      </c>
      <c r="AV22" s="25">
        <f ca="1" t="shared" si="57"/>
        <v>106.49</v>
      </c>
      <c r="AW22" s="25">
        <f ca="1" t="shared" si="57"/>
        <v>90.51</v>
      </c>
      <c r="AX22" s="25">
        <f ca="1" t="shared" si="57"/>
        <v>115.17</v>
      </c>
      <c r="AY22" s="25">
        <f ca="1" t="shared" si="57"/>
        <v>117.81</v>
      </c>
      <c r="AZ22" s="25">
        <f ca="1" t="shared" si="57"/>
        <v>116.68</v>
      </c>
      <c r="BA22" s="25">
        <f ca="1" t="shared" si="57"/>
        <v>105.86</v>
      </c>
      <c r="BB22" s="25">
        <f ca="1" t="shared" si="57"/>
        <v>116.06</v>
      </c>
      <c r="BC22" s="25">
        <f ca="1" t="shared" si="57"/>
        <v>84.38</v>
      </c>
      <c r="BD22" s="25">
        <f ca="1" t="shared" si="57"/>
        <v>76.87</v>
      </c>
      <c r="BE22" s="25">
        <f ca="1" t="shared" si="57"/>
        <v>112.4</v>
      </c>
      <c r="BF22" s="25">
        <f ca="1" t="shared" si="57"/>
        <v>111.31</v>
      </c>
      <c r="BG22" s="25">
        <f ca="1" t="shared" si="57"/>
        <v>107.18</v>
      </c>
      <c r="BH22" s="25">
        <f ca="1" t="shared" si="57"/>
        <v>143.12</v>
      </c>
      <c r="BI22" s="25">
        <f ca="1" t="shared" si="57"/>
        <v>97.24</v>
      </c>
      <c r="BJ22" s="25">
        <f ca="1" t="shared" si="57"/>
        <v>115.17</v>
      </c>
      <c r="BK22" s="25">
        <f ca="1" t="shared" si="57"/>
        <v>86.08</v>
      </c>
      <c r="BL22" s="25">
        <f ca="1" t="shared" si="57"/>
        <v>133.95</v>
      </c>
      <c r="BM22" s="25">
        <f ca="1" t="shared" si="57"/>
        <v>93.52</v>
      </c>
      <c r="BN22" s="25">
        <f ca="1" t="shared" si="57"/>
        <v>135.14</v>
      </c>
      <c r="BO22" s="25">
        <f ca="1" t="shared" si="57"/>
        <v>72.21</v>
      </c>
      <c r="BP22" s="25">
        <f ca="1" t="shared" si="57"/>
        <v>134.29</v>
      </c>
      <c r="BQ22" s="25">
        <f ca="1" t="shared" si="57"/>
        <v>134.85</v>
      </c>
      <c r="BR22" s="25">
        <f ca="1" t="shared" si="57"/>
        <v>81.42</v>
      </c>
      <c r="BS22" s="25">
        <f ca="1" t="shared" si="57"/>
        <v>143.85</v>
      </c>
      <c r="BT22" s="25">
        <f ca="1" t="shared" si="57"/>
        <v>95.23</v>
      </c>
      <c r="BU22" s="25">
        <f ca="1" t="shared" si="57"/>
        <v>79</v>
      </c>
      <c r="BV22" s="25">
        <f ca="1" t="shared" si="57"/>
        <v>108.95</v>
      </c>
      <c r="BW22" s="25">
        <f ca="1" t="shared" si="57"/>
        <v>121.11</v>
      </c>
      <c r="BX22" s="25">
        <f aca="true" ca="1" t="shared" si="58" ref="BX22:DG22">IF($J19&gt;0,INT(((RAND()+RAND()+RAND()+RAND()+RAND()+RAND()+RAND()+RAND()+RAND()+RAND()+RAND()-5.5)*s_4+m_4)*100)/100,"")</f>
        <v>123.03</v>
      </c>
      <c r="BY22" s="25">
        <f ca="1" t="shared" si="58"/>
        <v>117.31</v>
      </c>
      <c r="BZ22" s="25">
        <f ca="1" t="shared" si="58"/>
        <v>112.23</v>
      </c>
      <c r="CA22" s="25">
        <f ca="1" t="shared" si="58"/>
        <v>175.65</v>
      </c>
      <c r="CB22" s="25">
        <f ca="1" t="shared" si="58"/>
        <v>104.67</v>
      </c>
      <c r="CC22" s="25">
        <f ca="1" t="shared" si="58"/>
        <v>112.78</v>
      </c>
      <c r="CD22" s="25">
        <f ca="1" t="shared" si="58"/>
        <v>149.34</v>
      </c>
      <c r="CE22" s="25">
        <f ca="1" t="shared" si="58"/>
        <v>132.3</v>
      </c>
      <c r="CF22" s="25">
        <f ca="1" t="shared" si="58"/>
        <v>120.27</v>
      </c>
      <c r="CG22" s="25">
        <f ca="1" t="shared" si="58"/>
        <v>109.07</v>
      </c>
      <c r="CH22" s="25">
        <f ca="1" t="shared" si="58"/>
        <v>94.99</v>
      </c>
      <c r="CI22" s="25">
        <f ca="1" t="shared" si="58"/>
        <v>114.82</v>
      </c>
      <c r="CJ22" s="25">
        <f ca="1" t="shared" si="58"/>
        <v>107.55</v>
      </c>
      <c r="CK22" s="25">
        <f ca="1" t="shared" si="58"/>
        <v>132.64</v>
      </c>
      <c r="CL22" s="25">
        <f ca="1" t="shared" si="58"/>
        <v>112.15</v>
      </c>
      <c r="CM22" s="25">
        <f ca="1" t="shared" si="58"/>
        <v>91.83</v>
      </c>
      <c r="CN22" s="25">
        <f ca="1" t="shared" si="58"/>
        <v>147.97</v>
      </c>
      <c r="CO22" s="25">
        <f ca="1" t="shared" si="58"/>
        <v>123.65</v>
      </c>
      <c r="CP22" s="25">
        <f ca="1" t="shared" si="58"/>
        <v>127.18</v>
      </c>
      <c r="CQ22" s="25">
        <f ca="1" t="shared" si="58"/>
        <v>105.85</v>
      </c>
      <c r="CR22" s="25">
        <f ca="1" t="shared" si="58"/>
        <v>128.12</v>
      </c>
      <c r="CS22" s="25">
        <f ca="1" t="shared" si="58"/>
        <v>112.81</v>
      </c>
      <c r="CT22" s="25">
        <f ca="1" t="shared" si="58"/>
        <v>155.39</v>
      </c>
      <c r="CU22" s="25">
        <f ca="1" t="shared" si="58"/>
        <v>102.94</v>
      </c>
      <c r="CV22" s="25">
        <f ca="1" t="shared" si="58"/>
        <v>115.57</v>
      </c>
      <c r="CW22" s="25">
        <f ca="1" t="shared" si="58"/>
        <v>160.74</v>
      </c>
      <c r="CX22" s="25">
        <f ca="1" t="shared" si="58"/>
        <v>125.81</v>
      </c>
      <c r="CY22" s="25">
        <f ca="1" t="shared" si="58"/>
        <v>120.91</v>
      </c>
      <c r="CZ22" s="25">
        <f ca="1" t="shared" si="58"/>
        <v>112.87</v>
      </c>
      <c r="DA22" s="25">
        <f ca="1" t="shared" si="58"/>
        <v>100.76</v>
      </c>
      <c r="DB22" s="25">
        <f ca="1" t="shared" si="58"/>
        <v>114.71</v>
      </c>
      <c r="DC22" s="25">
        <f ca="1" t="shared" si="58"/>
        <v>118.76</v>
      </c>
      <c r="DD22" s="25">
        <f ca="1" t="shared" si="58"/>
        <v>139.08</v>
      </c>
      <c r="DE22" s="25">
        <f ca="1" t="shared" si="58"/>
        <v>124.03</v>
      </c>
      <c r="DF22" s="25">
        <f ca="1" t="shared" si="58"/>
        <v>156.25</v>
      </c>
      <c r="DG22" s="25">
        <f ca="1" t="shared" si="58"/>
        <v>131.21</v>
      </c>
    </row>
    <row r="23" spans="1:116" s="37" customFormat="1" ht="30.75" customHeight="1">
      <c r="A23" s="41" t="s">
        <v>42</v>
      </c>
      <c r="C23" s="27" t="s">
        <v>4</v>
      </c>
      <c r="D23" s="42">
        <v>19</v>
      </c>
      <c r="J23" s="27" t="s">
        <v>43</v>
      </c>
      <c r="K23" s="43">
        <f>AVERAGE(K3:K22)</f>
        <v>115.97684210526316</v>
      </c>
      <c r="L23" s="25">
        <f aca="true" ca="1" t="shared" si="59" ref="L23:AQ23">IF($J20&gt;0,INT(((RAND()+RAND()+RAND()+RAND()+RAND()+RAND()+RAND()+RAND()+RAND()+RAND()+RAND()-5.5)*s_4+m_4)*100)/100,"")</f>
        <v>134.61</v>
      </c>
      <c r="M23" s="25">
        <f ca="1" t="shared" si="59"/>
        <v>128.83</v>
      </c>
      <c r="N23" s="25">
        <f ca="1" t="shared" si="59"/>
        <v>122.49</v>
      </c>
      <c r="O23" s="25">
        <f ca="1" t="shared" si="59"/>
        <v>117.85</v>
      </c>
      <c r="P23" s="25">
        <f ca="1" t="shared" si="59"/>
        <v>122.45</v>
      </c>
      <c r="Q23" s="25">
        <f ca="1" t="shared" si="59"/>
        <v>101.47</v>
      </c>
      <c r="R23" s="25">
        <f ca="1" t="shared" si="59"/>
        <v>88.3</v>
      </c>
      <c r="S23" s="25">
        <f ca="1" t="shared" si="59"/>
        <v>97.71</v>
      </c>
      <c r="T23" s="25">
        <f ca="1" t="shared" si="59"/>
        <v>152.37</v>
      </c>
      <c r="U23" s="25">
        <f ca="1" t="shared" si="59"/>
        <v>143.28</v>
      </c>
      <c r="V23" s="25">
        <f ca="1" t="shared" si="59"/>
        <v>125.03</v>
      </c>
      <c r="W23" s="25">
        <f ca="1" t="shared" si="59"/>
        <v>171.17</v>
      </c>
      <c r="X23" s="25">
        <f ca="1" t="shared" si="59"/>
        <v>172.97</v>
      </c>
      <c r="Y23" s="25">
        <f ca="1" t="shared" si="59"/>
        <v>113.66</v>
      </c>
      <c r="Z23" s="25">
        <f ca="1" t="shared" si="59"/>
        <v>111.01</v>
      </c>
      <c r="AA23" s="25">
        <f ca="1" t="shared" si="59"/>
        <v>152.87</v>
      </c>
      <c r="AB23" s="25">
        <f ca="1" t="shared" si="59"/>
        <v>151.96</v>
      </c>
      <c r="AC23" s="25">
        <f ca="1" t="shared" si="59"/>
        <v>141.41</v>
      </c>
      <c r="AD23" s="25">
        <f ca="1" t="shared" si="59"/>
        <v>120.04</v>
      </c>
      <c r="AE23" s="25">
        <f ca="1" t="shared" si="59"/>
        <v>125.22</v>
      </c>
      <c r="AF23" s="25">
        <f ca="1" t="shared" si="59"/>
        <v>147.31</v>
      </c>
      <c r="AG23" s="25">
        <f ca="1" t="shared" si="59"/>
        <v>98.73</v>
      </c>
      <c r="AH23" s="25">
        <f ca="1" t="shared" si="59"/>
        <v>91.42</v>
      </c>
      <c r="AI23" s="25">
        <f ca="1" t="shared" si="59"/>
        <v>88.52</v>
      </c>
      <c r="AJ23" s="25">
        <f ca="1" t="shared" si="59"/>
        <v>100.8</v>
      </c>
      <c r="AK23" s="25">
        <f ca="1" t="shared" si="59"/>
        <v>123.55</v>
      </c>
      <c r="AL23" s="25">
        <f ca="1" t="shared" si="59"/>
        <v>96</v>
      </c>
      <c r="AM23" s="25">
        <f ca="1" t="shared" si="59"/>
        <v>133.07</v>
      </c>
      <c r="AN23" s="25">
        <f ca="1" t="shared" si="59"/>
        <v>69.38</v>
      </c>
      <c r="AO23" s="25">
        <f ca="1" t="shared" si="59"/>
        <v>113.19</v>
      </c>
      <c r="AP23" s="25">
        <f ca="1" t="shared" si="59"/>
        <v>124.56</v>
      </c>
      <c r="AQ23" s="25">
        <f ca="1" t="shared" si="59"/>
        <v>138.31</v>
      </c>
      <c r="AR23" s="25">
        <f aca="true" ca="1" t="shared" si="60" ref="AR23:BW23">IF($J20&gt;0,INT(((RAND()+RAND()+RAND()+RAND()+RAND()+RAND()+RAND()+RAND()+RAND()+RAND()+RAND()-5.5)*s_4+m_4)*100)/100,"")</f>
        <v>74.5</v>
      </c>
      <c r="AS23" s="25">
        <f ca="1" t="shared" si="60"/>
        <v>80.59</v>
      </c>
      <c r="AT23" s="25">
        <f ca="1" t="shared" si="60"/>
        <v>106.47</v>
      </c>
      <c r="AU23" s="25">
        <f ca="1" t="shared" si="60"/>
        <v>100.11</v>
      </c>
      <c r="AV23" s="25">
        <f ca="1" t="shared" si="60"/>
        <v>150.17</v>
      </c>
      <c r="AW23" s="25">
        <f ca="1" t="shared" si="60"/>
        <v>110.8</v>
      </c>
      <c r="AX23" s="25">
        <f ca="1" t="shared" si="60"/>
        <v>127.84</v>
      </c>
      <c r="AY23" s="25">
        <f ca="1" t="shared" si="60"/>
        <v>128.59</v>
      </c>
      <c r="AZ23" s="25">
        <f ca="1" t="shared" si="60"/>
        <v>126.74</v>
      </c>
      <c r="BA23" s="25">
        <f ca="1" t="shared" si="60"/>
        <v>107.03</v>
      </c>
      <c r="BB23" s="25">
        <f ca="1" t="shared" si="60"/>
        <v>74.41</v>
      </c>
      <c r="BC23" s="25">
        <f ca="1" t="shared" si="60"/>
        <v>102.91</v>
      </c>
      <c r="BD23" s="25">
        <f ca="1" t="shared" si="60"/>
        <v>101.54</v>
      </c>
      <c r="BE23" s="25">
        <f ca="1" t="shared" si="60"/>
        <v>151.13</v>
      </c>
      <c r="BF23" s="25">
        <f ca="1" t="shared" si="60"/>
        <v>91.52</v>
      </c>
      <c r="BG23" s="25">
        <f ca="1" t="shared" si="60"/>
        <v>169.95</v>
      </c>
      <c r="BH23" s="25">
        <f ca="1" t="shared" si="60"/>
        <v>87.35</v>
      </c>
      <c r="BI23" s="25">
        <f ca="1" t="shared" si="60"/>
        <v>97</v>
      </c>
      <c r="BJ23" s="25">
        <f ca="1" t="shared" si="60"/>
        <v>139.61</v>
      </c>
      <c r="BK23" s="25">
        <f ca="1" t="shared" si="60"/>
        <v>72.68</v>
      </c>
      <c r="BL23" s="25">
        <f ca="1" t="shared" si="60"/>
        <v>95.17</v>
      </c>
      <c r="BM23" s="25">
        <f ca="1" t="shared" si="60"/>
        <v>121.35</v>
      </c>
      <c r="BN23" s="25">
        <f ca="1" t="shared" si="60"/>
        <v>162.26</v>
      </c>
      <c r="BO23" s="25">
        <f ca="1" t="shared" si="60"/>
        <v>124.79</v>
      </c>
      <c r="BP23" s="25">
        <f ca="1" t="shared" si="60"/>
        <v>96.48</v>
      </c>
      <c r="BQ23" s="25">
        <f ca="1" t="shared" si="60"/>
        <v>110.33</v>
      </c>
      <c r="BR23" s="25">
        <f ca="1" t="shared" si="60"/>
        <v>84.29</v>
      </c>
      <c r="BS23" s="25">
        <f ca="1" t="shared" si="60"/>
        <v>78.61</v>
      </c>
      <c r="BT23" s="25">
        <f ca="1" t="shared" si="60"/>
        <v>127.51</v>
      </c>
      <c r="BU23" s="25">
        <f ca="1" t="shared" si="60"/>
        <v>75.89</v>
      </c>
      <c r="BV23" s="25">
        <f ca="1" t="shared" si="60"/>
        <v>130.23</v>
      </c>
      <c r="BW23" s="25">
        <f ca="1" t="shared" si="60"/>
        <v>76.99</v>
      </c>
      <c r="BX23" s="25">
        <f aca="true" ca="1" t="shared" si="61" ref="BX23:DG23">IF($J20&gt;0,INT(((RAND()+RAND()+RAND()+RAND()+RAND()+RAND()+RAND()+RAND()+RAND()+RAND()+RAND()-5.5)*s_4+m_4)*100)/100,"")</f>
        <v>158.69</v>
      </c>
      <c r="BY23" s="25">
        <f ca="1" t="shared" si="61"/>
        <v>129.85</v>
      </c>
      <c r="BZ23" s="25">
        <f ca="1" t="shared" si="61"/>
        <v>83.58</v>
      </c>
      <c r="CA23" s="25">
        <f ca="1" t="shared" si="61"/>
        <v>119.02</v>
      </c>
      <c r="CB23" s="25">
        <f ca="1" t="shared" si="61"/>
        <v>101.49</v>
      </c>
      <c r="CC23" s="25">
        <f ca="1" t="shared" si="61"/>
        <v>135.43</v>
      </c>
      <c r="CD23" s="25">
        <f ca="1" t="shared" si="61"/>
        <v>136.29</v>
      </c>
      <c r="CE23" s="25">
        <f ca="1" t="shared" si="61"/>
        <v>97.77</v>
      </c>
      <c r="CF23" s="25">
        <f ca="1" t="shared" si="61"/>
        <v>127.32</v>
      </c>
      <c r="CG23" s="25">
        <f ca="1" t="shared" si="61"/>
        <v>78.88</v>
      </c>
      <c r="CH23" s="25">
        <f ca="1" t="shared" si="61"/>
        <v>82.71</v>
      </c>
      <c r="CI23" s="25">
        <f ca="1" t="shared" si="61"/>
        <v>80.92</v>
      </c>
      <c r="CJ23" s="25">
        <f ca="1" t="shared" si="61"/>
        <v>125.45</v>
      </c>
      <c r="CK23" s="25">
        <f ca="1" t="shared" si="61"/>
        <v>130.36</v>
      </c>
      <c r="CL23" s="25">
        <f ca="1" t="shared" si="61"/>
        <v>151.19</v>
      </c>
      <c r="CM23" s="25">
        <f ca="1" t="shared" si="61"/>
        <v>117.92</v>
      </c>
      <c r="CN23" s="25">
        <f ca="1" t="shared" si="61"/>
        <v>110.07</v>
      </c>
      <c r="CO23" s="25">
        <f ca="1" t="shared" si="61"/>
        <v>111.56</v>
      </c>
      <c r="CP23" s="25">
        <f ca="1" t="shared" si="61"/>
        <v>163.33</v>
      </c>
      <c r="CQ23" s="25">
        <f ca="1" t="shared" si="61"/>
        <v>139.17</v>
      </c>
      <c r="CR23" s="25">
        <f ca="1" t="shared" si="61"/>
        <v>91.38</v>
      </c>
      <c r="CS23" s="25">
        <f ca="1" t="shared" si="61"/>
        <v>153.15</v>
      </c>
      <c r="CT23" s="25">
        <f ca="1" t="shared" si="61"/>
        <v>144.63</v>
      </c>
      <c r="CU23" s="25">
        <f ca="1" t="shared" si="61"/>
        <v>73.14</v>
      </c>
      <c r="CV23" s="25">
        <f ca="1" t="shared" si="61"/>
        <v>129.98</v>
      </c>
      <c r="CW23" s="25">
        <f ca="1" t="shared" si="61"/>
        <v>160.8</v>
      </c>
      <c r="CX23" s="25">
        <f ca="1" t="shared" si="61"/>
        <v>91.06</v>
      </c>
      <c r="CY23" s="25">
        <f ca="1" t="shared" si="61"/>
        <v>133.37</v>
      </c>
      <c r="CZ23" s="25">
        <f ca="1" t="shared" si="61"/>
        <v>59.37</v>
      </c>
      <c r="DA23" s="25">
        <f ca="1" t="shared" si="61"/>
        <v>94.67</v>
      </c>
      <c r="DB23" s="25">
        <f ca="1" t="shared" si="61"/>
        <v>154.86</v>
      </c>
      <c r="DC23" s="25">
        <f ca="1" t="shared" si="61"/>
        <v>134.29</v>
      </c>
      <c r="DD23" s="25">
        <f ca="1" t="shared" si="61"/>
        <v>71.34</v>
      </c>
      <c r="DE23" s="25">
        <f ca="1" t="shared" si="61"/>
        <v>137.8</v>
      </c>
      <c r="DF23" s="25">
        <f ca="1" t="shared" si="61"/>
        <v>67.1</v>
      </c>
      <c r="DG23" s="25">
        <f ca="1" t="shared" si="61"/>
        <v>91.71</v>
      </c>
      <c r="DH23" s="44"/>
      <c r="DI23" s="44"/>
      <c r="DJ23" s="44"/>
      <c r="DK23" s="44"/>
      <c r="DL23" s="44"/>
    </row>
    <row r="24" spans="1:111" s="44" customFormat="1" ht="33" customHeight="1">
      <c r="A24" s="41"/>
      <c r="B24" s="37"/>
      <c r="C24" s="28" t="s">
        <v>44</v>
      </c>
      <c r="D24" s="28" t="s">
        <v>45</v>
      </c>
      <c r="E24" s="45" t="s">
        <v>46</v>
      </c>
      <c r="F24" s="37"/>
      <c r="G24" s="37"/>
      <c r="H24" s="37"/>
      <c r="I24" s="37"/>
      <c r="J24" s="27"/>
      <c r="K24" s="43"/>
      <c r="L24" s="25">
        <f aca="true" ca="1" t="shared" si="62" ref="L24:AQ24">IF($J21&gt;0,INT(((RAND()+RAND()+RAND()+RAND()+RAND()+RAND()+RAND()+RAND()+RAND()+RAND()+RAND()-5.5)*s_4+m_4)*100)/100,"")</f>
        <v>175.68</v>
      </c>
      <c r="M24" s="25">
        <f ca="1" t="shared" si="62"/>
        <v>131.16</v>
      </c>
      <c r="N24" s="25">
        <f ca="1" t="shared" si="62"/>
        <v>105.14</v>
      </c>
      <c r="O24" s="25">
        <f ca="1" t="shared" si="62"/>
        <v>117.39</v>
      </c>
      <c r="P24" s="25">
        <f ca="1" t="shared" si="62"/>
        <v>128.14</v>
      </c>
      <c r="Q24" s="25">
        <f ca="1" t="shared" si="62"/>
        <v>108.05</v>
      </c>
      <c r="R24" s="25">
        <f ca="1" t="shared" si="62"/>
        <v>91.41</v>
      </c>
      <c r="S24" s="25">
        <f ca="1" t="shared" si="62"/>
        <v>126.25</v>
      </c>
      <c r="T24" s="25">
        <f ca="1" t="shared" si="62"/>
        <v>120.96</v>
      </c>
      <c r="U24" s="25">
        <f ca="1" t="shared" si="62"/>
        <v>110.49</v>
      </c>
      <c r="V24" s="25">
        <f ca="1" t="shared" si="62"/>
        <v>93.65</v>
      </c>
      <c r="W24" s="25">
        <f ca="1" t="shared" si="62"/>
        <v>191.44</v>
      </c>
      <c r="X24" s="25">
        <f ca="1" t="shared" si="62"/>
        <v>148.23</v>
      </c>
      <c r="Y24" s="25">
        <f ca="1" t="shared" si="62"/>
        <v>144.74</v>
      </c>
      <c r="Z24" s="25">
        <f ca="1" t="shared" si="62"/>
        <v>54.43</v>
      </c>
      <c r="AA24" s="25">
        <f ca="1" t="shared" si="62"/>
        <v>144.07</v>
      </c>
      <c r="AB24" s="25">
        <f ca="1" t="shared" si="62"/>
        <v>147.18</v>
      </c>
      <c r="AC24" s="25">
        <f ca="1" t="shared" si="62"/>
        <v>100.17</v>
      </c>
      <c r="AD24" s="25">
        <f ca="1" t="shared" si="62"/>
        <v>141.86</v>
      </c>
      <c r="AE24" s="25">
        <f ca="1" t="shared" si="62"/>
        <v>100.9</v>
      </c>
      <c r="AF24" s="25">
        <f ca="1" t="shared" si="62"/>
        <v>111.07</v>
      </c>
      <c r="AG24" s="25">
        <f ca="1" t="shared" si="62"/>
        <v>143.29</v>
      </c>
      <c r="AH24" s="25">
        <f ca="1" t="shared" si="62"/>
        <v>107.25</v>
      </c>
      <c r="AI24" s="25">
        <f ca="1" t="shared" si="62"/>
        <v>118.83</v>
      </c>
      <c r="AJ24" s="25">
        <f ca="1" t="shared" si="62"/>
        <v>132.53</v>
      </c>
      <c r="AK24" s="25">
        <f ca="1" t="shared" si="62"/>
        <v>107.02</v>
      </c>
      <c r="AL24" s="25">
        <f ca="1" t="shared" si="62"/>
        <v>100.04</v>
      </c>
      <c r="AM24" s="25">
        <f ca="1" t="shared" si="62"/>
        <v>142.4</v>
      </c>
      <c r="AN24" s="25">
        <f ca="1" t="shared" si="62"/>
        <v>127.21</v>
      </c>
      <c r="AO24" s="25">
        <f ca="1" t="shared" si="62"/>
        <v>99.57</v>
      </c>
      <c r="AP24" s="25">
        <f ca="1" t="shared" si="62"/>
        <v>129.97</v>
      </c>
      <c r="AQ24" s="25">
        <f ca="1" t="shared" si="62"/>
        <v>115.63</v>
      </c>
      <c r="AR24" s="25">
        <f aca="true" ca="1" t="shared" si="63" ref="AR24:BW24">IF($J21&gt;0,INT(((RAND()+RAND()+RAND()+RAND()+RAND()+RAND()+RAND()+RAND()+RAND()+RAND()+RAND()-5.5)*s_4+m_4)*100)/100,"")</f>
        <v>139.01</v>
      </c>
      <c r="AS24" s="25">
        <f ca="1" t="shared" si="63"/>
        <v>114.26</v>
      </c>
      <c r="AT24" s="25">
        <f ca="1" t="shared" si="63"/>
        <v>84.22</v>
      </c>
      <c r="AU24" s="25">
        <f ca="1" t="shared" si="63"/>
        <v>84.1</v>
      </c>
      <c r="AV24" s="25">
        <f ca="1" t="shared" si="63"/>
        <v>80.46</v>
      </c>
      <c r="AW24" s="25">
        <f ca="1" t="shared" si="63"/>
        <v>133.64</v>
      </c>
      <c r="AX24" s="25">
        <f ca="1" t="shared" si="63"/>
        <v>109.55</v>
      </c>
      <c r="AY24" s="25">
        <f ca="1" t="shared" si="63"/>
        <v>105.2</v>
      </c>
      <c r="AZ24" s="25">
        <f ca="1" t="shared" si="63"/>
        <v>153.44</v>
      </c>
      <c r="BA24" s="25">
        <f ca="1" t="shared" si="63"/>
        <v>108.56</v>
      </c>
      <c r="BB24" s="25">
        <f ca="1" t="shared" si="63"/>
        <v>130.95</v>
      </c>
      <c r="BC24" s="25">
        <f ca="1" t="shared" si="63"/>
        <v>148.34</v>
      </c>
      <c r="BD24" s="25">
        <f ca="1" t="shared" si="63"/>
        <v>128.21</v>
      </c>
      <c r="BE24" s="25">
        <f ca="1" t="shared" si="63"/>
        <v>146.48</v>
      </c>
      <c r="BF24" s="25">
        <f ca="1" t="shared" si="63"/>
        <v>126.13</v>
      </c>
      <c r="BG24" s="25">
        <f ca="1" t="shared" si="63"/>
        <v>140.99</v>
      </c>
      <c r="BH24" s="25">
        <f ca="1" t="shared" si="63"/>
        <v>109.81</v>
      </c>
      <c r="BI24" s="25">
        <f ca="1" t="shared" si="63"/>
        <v>119.03</v>
      </c>
      <c r="BJ24" s="25">
        <f ca="1" t="shared" si="63"/>
        <v>111.45</v>
      </c>
      <c r="BK24" s="25">
        <f ca="1" t="shared" si="63"/>
        <v>131.44</v>
      </c>
      <c r="BL24" s="25">
        <f ca="1" t="shared" si="63"/>
        <v>129.05</v>
      </c>
      <c r="BM24" s="25">
        <f ca="1" t="shared" si="63"/>
        <v>75.3</v>
      </c>
      <c r="BN24" s="25">
        <f ca="1" t="shared" si="63"/>
        <v>131.79</v>
      </c>
      <c r="BO24" s="25">
        <f ca="1" t="shared" si="63"/>
        <v>79.06</v>
      </c>
      <c r="BP24" s="25">
        <f ca="1" t="shared" si="63"/>
        <v>152.15</v>
      </c>
      <c r="BQ24" s="25">
        <f ca="1" t="shared" si="63"/>
        <v>100.53</v>
      </c>
      <c r="BR24" s="25">
        <f ca="1" t="shared" si="63"/>
        <v>128.05</v>
      </c>
      <c r="BS24" s="25">
        <f ca="1" t="shared" si="63"/>
        <v>70.41</v>
      </c>
      <c r="BT24" s="25">
        <f ca="1" t="shared" si="63"/>
        <v>150.56</v>
      </c>
      <c r="BU24" s="25">
        <f ca="1" t="shared" si="63"/>
        <v>124.38</v>
      </c>
      <c r="BV24" s="25">
        <f ca="1" t="shared" si="63"/>
        <v>133.28</v>
      </c>
      <c r="BW24" s="25">
        <f ca="1" t="shared" si="63"/>
        <v>119.42</v>
      </c>
      <c r="BX24" s="25">
        <f aca="true" ca="1" t="shared" si="64" ref="BX24:DG24">IF($J21&gt;0,INT(((RAND()+RAND()+RAND()+RAND()+RAND()+RAND()+RAND()+RAND()+RAND()+RAND()+RAND()-5.5)*s_4+m_4)*100)/100,"")</f>
        <v>118.21</v>
      </c>
      <c r="BY24" s="25">
        <f ca="1" t="shared" si="64"/>
        <v>97.41</v>
      </c>
      <c r="BZ24" s="25">
        <f ca="1" t="shared" si="64"/>
        <v>132.74</v>
      </c>
      <c r="CA24" s="25">
        <f ca="1" t="shared" si="64"/>
        <v>131.7</v>
      </c>
      <c r="CB24" s="25">
        <f ca="1" t="shared" si="64"/>
        <v>101.7</v>
      </c>
      <c r="CC24" s="25">
        <f ca="1" t="shared" si="64"/>
        <v>124.13</v>
      </c>
      <c r="CD24" s="25">
        <f ca="1" t="shared" si="64"/>
        <v>144.99</v>
      </c>
      <c r="CE24" s="25">
        <f ca="1" t="shared" si="64"/>
        <v>128.72</v>
      </c>
      <c r="CF24" s="25">
        <f ca="1" t="shared" si="64"/>
        <v>109.92</v>
      </c>
      <c r="CG24" s="25">
        <f ca="1" t="shared" si="64"/>
        <v>88.07</v>
      </c>
      <c r="CH24" s="25">
        <f ca="1" t="shared" si="64"/>
        <v>133.05</v>
      </c>
      <c r="CI24" s="25">
        <f ca="1" t="shared" si="64"/>
        <v>136.06</v>
      </c>
      <c r="CJ24" s="25">
        <f ca="1" t="shared" si="64"/>
        <v>124.28</v>
      </c>
      <c r="CK24" s="25">
        <f ca="1" t="shared" si="64"/>
        <v>80.99</v>
      </c>
      <c r="CL24" s="25">
        <f ca="1" t="shared" si="64"/>
        <v>143.11</v>
      </c>
      <c r="CM24" s="25">
        <f ca="1" t="shared" si="64"/>
        <v>112.91</v>
      </c>
      <c r="CN24" s="25">
        <f ca="1" t="shared" si="64"/>
        <v>119.42</v>
      </c>
      <c r="CO24" s="25">
        <f ca="1" t="shared" si="64"/>
        <v>134.66</v>
      </c>
      <c r="CP24" s="25">
        <f ca="1" t="shared" si="64"/>
        <v>114.98</v>
      </c>
      <c r="CQ24" s="25">
        <f ca="1" t="shared" si="64"/>
        <v>116.8</v>
      </c>
      <c r="CR24" s="25">
        <f ca="1" t="shared" si="64"/>
        <v>98.78</v>
      </c>
      <c r="CS24" s="25">
        <f ca="1" t="shared" si="64"/>
        <v>119.29</v>
      </c>
      <c r="CT24" s="25">
        <f ca="1" t="shared" si="64"/>
        <v>90.32</v>
      </c>
      <c r="CU24" s="25">
        <f ca="1" t="shared" si="64"/>
        <v>68.19</v>
      </c>
      <c r="CV24" s="25">
        <f ca="1" t="shared" si="64"/>
        <v>138.75</v>
      </c>
      <c r="CW24" s="25">
        <f ca="1" t="shared" si="64"/>
        <v>106.89</v>
      </c>
      <c r="CX24" s="25">
        <f ca="1" t="shared" si="64"/>
        <v>133.05</v>
      </c>
      <c r="CY24" s="25">
        <f ca="1" t="shared" si="64"/>
        <v>102.4</v>
      </c>
      <c r="CZ24" s="25">
        <f ca="1" t="shared" si="64"/>
        <v>135.39</v>
      </c>
      <c r="DA24" s="25">
        <f ca="1" t="shared" si="64"/>
        <v>121.19</v>
      </c>
      <c r="DB24" s="25">
        <f ca="1" t="shared" si="64"/>
        <v>143.29</v>
      </c>
      <c r="DC24" s="25">
        <f ca="1" t="shared" si="64"/>
        <v>146.39</v>
      </c>
      <c r="DD24" s="25">
        <f ca="1" t="shared" si="64"/>
        <v>65.57</v>
      </c>
      <c r="DE24" s="25">
        <f ca="1" t="shared" si="64"/>
        <v>106.48</v>
      </c>
      <c r="DF24" s="25">
        <f ca="1" t="shared" si="64"/>
        <v>142.16</v>
      </c>
      <c r="DG24" s="25">
        <f ca="1" t="shared" si="64"/>
        <v>102.94</v>
      </c>
    </row>
    <row r="25" spans="1:111" s="44" customFormat="1" ht="30.75" customHeight="1">
      <c r="A25" s="41"/>
      <c r="B25" s="37"/>
      <c r="C25" s="46">
        <f>NORMINV(E20,mm_4,ss_4)</f>
        <v>125.66032952905091</v>
      </c>
      <c r="D25" s="46">
        <f>AVERAGE(x_4)</f>
        <v>115.97684210526316</v>
      </c>
      <c r="E25" s="28" t="str">
        <f>IF(D25&gt;C25,"Rho","Aho")</f>
        <v>Aho</v>
      </c>
      <c r="F25" s="37"/>
      <c r="G25" s="37"/>
      <c r="H25" s="37"/>
      <c r="I25" s="37"/>
      <c r="J25" s="27"/>
      <c r="K25" s="43"/>
      <c r="L25" s="47">
        <f aca="true" ca="1" t="shared" si="65" ref="L25:AQ25">IF($J22&gt;0,INT(((RAND()+RAND()+RAND()+RAND()+RAND()+RAND()+RAND()+RAND()+RAND()+RAND()+RAND()-5.5)*s_4+m_4)*100)/100,"")</f>
      </c>
      <c r="M25" s="47">
        <f ca="1" t="shared" si="65"/>
      </c>
      <c r="N25" s="47">
        <f ca="1" t="shared" si="65"/>
      </c>
      <c r="O25" s="47">
        <f ca="1" t="shared" si="65"/>
      </c>
      <c r="P25" s="47">
        <f ca="1" t="shared" si="65"/>
      </c>
      <c r="Q25" s="47">
        <f ca="1" t="shared" si="65"/>
      </c>
      <c r="R25" s="47">
        <f ca="1" t="shared" si="65"/>
      </c>
      <c r="S25" s="47">
        <f ca="1" t="shared" si="65"/>
      </c>
      <c r="T25" s="47">
        <f ca="1" t="shared" si="65"/>
      </c>
      <c r="U25" s="47">
        <f ca="1" t="shared" si="65"/>
      </c>
      <c r="V25" s="47">
        <f ca="1" t="shared" si="65"/>
      </c>
      <c r="W25" s="47">
        <f ca="1" t="shared" si="65"/>
      </c>
      <c r="X25" s="47">
        <f ca="1" t="shared" si="65"/>
      </c>
      <c r="Y25" s="47">
        <f ca="1" t="shared" si="65"/>
      </c>
      <c r="Z25" s="47">
        <f ca="1" t="shared" si="65"/>
      </c>
      <c r="AA25" s="47">
        <f ca="1" t="shared" si="65"/>
      </c>
      <c r="AB25" s="47">
        <f ca="1" t="shared" si="65"/>
      </c>
      <c r="AC25" s="47">
        <f ca="1" t="shared" si="65"/>
      </c>
      <c r="AD25" s="47">
        <f ca="1" t="shared" si="65"/>
      </c>
      <c r="AE25" s="47">
        <f ca="1" t="shared" si="65"/>
      </c>
      <c r="AF25" s="47">
        <f ca="1" t="shared" si="65"/>
      </c>
      <c r="AG25" s="47">
        <f ca="1" t="shared" si="65"/>
      </c>
      <c r="AH25" s="47">
        <f ca="1" t="shared" si="65"/>
      </c>
      <c r="AI25" s="47">
        <f ca="1" t="shared" si="65"/>
      </c>
      <c r="AJ25" s="47">
        <f ca="1" t="shared" si="65"/>
      </c>
      <c r="AK25" s="47">
        <f ca="1" t="shared" si="65"/>
      </c>
      <c r="AL25" s="47">
        <f ca="1" t="shared" si="65"/>
      </c>
      <c r="AM25" s="47">
        <f ca="1" t="shared" si="65"/>
      </c>
      <c r="AN25" s="47">
        <f ca="1" t="shared" si="65"/>
      </c>
      <c r="AO25" s="47">
        <f ca="1" t="shared" si="65"/>
      </c>
      <c r="AP25" s="47">
        <f ca="1" t="shared" si="65"/>
      </c>
      <c r="AQ25" s="47">
        <f ca="1" t="shared" si="65"/>
      </c>
      <c r="AR25" s="47">
        <f aca="true" ca="1" t="shared" si="66" ref="AR25:BW25">IF($J22&gt;0,INT(((RAND()+RAND()+RAND()+RAND()+RAND()+RAND()+RAND()+RAND()+RAND()+RAND()+RAND()-5.5)*s_4+m_4)*100)/100,"")</f>
      </c>
      <c r="AS25" s="47">
        <f ca="1" t="shared" si="66"/>
      </c>
      <c r="AT25" s="47">
        <f ca="1" t="shared" si="66"/>
      </c>
      <c r="AU25" s="47">
        <f ca="1" t="shared" si="66"/>
      </c>
      <c r="AV25" s="47">
        <f ca="1" t="shared" si="66"/>
      </c>
      <c r="AW25" s="47">
        <f ca="1" t="shared" si="66"/>
      </c>
      <c r="AX25" s="47">
        <f ca="1" t="shared" si="66"/>
      </c>
      <c r="AY25" s="47">
        <f ca="1" t="shared" si="66"/>
      </c>
      <c r="AZ25" s="47">
        <f ca="1" t="shared" si="66"/>
      </c>
      <c r="BA25" s="47">
        <f ca="1" t="shared" si="66"/>
      </c>
      <c r="BB25" s="47">
        <f ca="1" t="shared" si="66"/>
      </c>
      <c r="BC25" s="47">
        <f ca="1" t="shared" si="66"/>
      </c>
      <c r="BD25" s="47">
        <f ca="1" t="shared" si="66"/>
      </c>
      <c r="BE25" s="47">
        <f ca="1" t="shared" si="66"/>
      </c>
      <c r="BF25" s="47">
        <f ca="1" t="shared" si="66"/>
      </c>
      <c r="BG25" s="47">
        <f ca="1" t="shared" si="66"/>
      </c>
      <c r="BH25" s="47">
        <f ca="1" t="shared" si="66"/>
      </c>
      <c r="BI25" s="47">
        <f ca="1" t="shared" si="66"/>
      </c>
      <c r="BJ25" s="47">
        <f ca="1" t="shared" si="66"/>
      </c>
      <c r="BK25" s="47">
        <f ca="1" t="shared" si="66"/>
      </c>
      <c r="BL25" s="47">
        <f ca="1" t="shared" si="66"/>
      </c>
      <c r="BM25" s="47">
        <f ca="1" t="shared" si="66"/>
      </c>
      <c r="BN25" s="47">
        <f ca="1" t="shared" si="66"/>
      </c>
      <c r="BO25" s="47">
        <f ca="1" t="shared" si="66"/>
      </c>
      <c r="BP25" s="47">
        <f ca="1" t="shared" si="66"/>
      </c>
      <c r="BQ25" s="47">
        <f ca="1" t="shared" si="66"/>
      </c>
      <c r="BR25" s="47">
        <f ca="1" t="shared" si="66"/>
      </c>
      <c r="BS25" s="47">
        <f ca="1" t="shared" si="66"/>
      </c>
      <c r="BT25" s="47">
        <f ca="1" t="shared" si="66"/>
      </c>
      <c r="BU25" s="47">
        <f ca="1" t="shared" si="66"/>
      </c>
      <c r="BV25" s="47">
        <f ca="1" t="shared" si="66"/>
      </c>
      <c r="BW25" s="47">
        <f ca="1" t="shared" si="66"/>
      </c>
      <c r="BX25" s="47">
        <f aca="true" ca="1" t="shared" si="67" ref="BX25:DG25">IF($J22&gt;0,INT(((RAND()+RAND()+RAND()+RAND()+RAND()+RAND()+RAND()+RAND()+RAND()+RAND()+RAND()-5.5)*s_4+m_4)*100)/100,"")</f>
      </c>
      <c r="BY25" s="47">
        <f ca="1" t="shared" si="67"/>
      </c>
      <c r="BZ25" s="47">
        <f ca="1" t="shared" si="67"/>
      </c>
      <c r="CA25" s="47">
        <f ca="1" t="shared" si="67"/>
      </c>
      <c r="CB25" s="47">
        <f ca="1" t="shared" si="67"/>
      </c>
      <c r="CC25" s="47">
        <f ca="1" t="shared" si="67"/>
      </c>
      <c r="CD25" s="47">
        <f ca="1" t="shared" si="67"/>
      </c>
      <c r="CE25" s="47">
        <f ca="1" t="shared" si="67"/>
      </c>
      <c r="CF25" s="47">
        <f ca="1" t="shared" si="67"/>
      </c>
      <c r="CG25" s="47">
        <f ca="1" t="shared" si="67"/>
      </c>
      <c r="CH25" s="47">
        <f ca="1" t="shared" si="67"/>
      </c>
      <c r="CI25" s="47">
        <f ca="1" t="shared" si="67"/>
      </c>
      <c r="CJ25" s="47">
        <f ca="1" t="shared" si="67"/>
      </c>
      <c r="CK25" s="47">
        <f ca="1" t="shared" si="67"/>
      </c>
      <c r="CL25" s="47">
        <f ca="1" t="shared" si="67"/>
      </c>
      <c r="CM25" s="47">
        <f ca="1" t="shared" si="67"/>
      </c>
      <c r="CN25" s="47">
        <f ca="1" t="shared" si="67"/>
      </c>
      <c r="CO25" s="47">
        <f ca="1" t="shared" si="67"/>
      </c>
      <c r="CP25" s="47">
        <f ca="1" t="shared" si="67"/>
      </c>
      <c r="CQ25" s="47">
        <f ca="1" t="shared" si="67"/>
      </c>
      <c r="CR25" s="47">
        <f ca="1" t="shared" si="67"/>
      </c>
      <c r="CS25" s="47">
        <f ca="1" t="shared" si="67"/>
      </c>
      <c r="CT25" s="47">
        <f ca="1" t="shared" si="67"/>
      </c>
      <c r="CU25" s="47">
        <f ca="1" t="shared" si="67"/>
      </c>
      <c r="CV25" s="47">
        <f ca="1" t="shared" si="67"/>
      </c>
      <c r="CW25" s="47">
        <f ca="1" t="shared" si="67"/>
      </c>
      <c r="CX25" s="47">
        <f ca="1" t="shared" si="67"/>
      </c>
      <c r="CY25" s="47">
        <f ca="1" t="shared" si="67"/>
      </c>
      <c r="CZ25" s="47">
        <f ca="1" t="shared" si="67"/>
      </c>
      <c r="DA25" s="47">
        <f ca="1" t="shared" si="67"/>
      </c>
      <c r="DB25" s="47">
        <f ca="1" t="shared" si="67"/>
      </c>
      <c r="DC25" s="47">
        <f ca="1" t="shared" si="67"/>
      </c>
      <c r="DD25" s="47">
        <f ca="1" t="shared" si="67"/>
      </c>
      <c r="DE25" s="47">
        <f ca="1" t="shared" si="67"/>
      </c>
      <c r="DF25" s="47">
        <f ca="1" t="shared" si="67"/>
      </c>
      <c r="DG25" s="47">
        <f ca="1" t="shared" si="67"/>
      </c>
    </row>
    <row r="26" spans="1:11" s="44" customFormat="1" ht="24.75" customHeight="1">
      <c r="A26" s="41"/>
      <c r="B26" s="37"/>
      <c r="C26" s="43"/>
      <c r="D26" s="43"/>
      <c r="E26" s="48"/>
      <c r="F26" s="37"/>
      <c r="G26" s="37"/>
      <c r="H26" s="37"/>
      <c r="I26" s="37"/>
      <c r="J26" s="27"/>
      <c r="K26" s="43"/>
    </row>
    <row r="27" s="44" customFormat="1" ht="24.75" customHeight="1">
      <c r="M27" s="49" t="s">
        <v>47</v>
      </c>
    </row>
    <row r="28" s="44" customFormat="1" ht="24.75" customHeight="1">
      <c r="L28" s="49">
        <f>G31</f>
        <v>50.5</v>
      </c>
    </row>
    <row r="29" spans="2:14" s="44" customFormat="1" ht="24.75" customHeight="1">
      <c r="B29" s="50" t="s">
        <v>48</v>
      </c>
      <c r="C29" s="51">
        <f>C21/G14^0.5</f>
        <v>3.4412360080584263</v>
      </c>
      <c r="L29" s="52">
        <f>m_4-4*sss_4</f>
        <v>97.05842661294383</v>
      </c>
      <c r="N29" s="52">
        <f>C25</f>
        <v>125.66032952905091</v>
      </c>
    </row>
    <row r="30" spans="2:14" s="44" customFormat="1" ht="24.75" customHeight="1">
      <c r="B30" s="53" t="s">
        <v>49</v>
      </c>
      <c r="C30" s="51">
        <f>D21/G14^0.5</f>
        <v>5.735393346764043</v>
      </c>
      <c r="D30" s="49" t="str">
        <f>D19</f>
        <v>Réalité</v>
      </c>
      <c r="F30" s="49" t="s">
        <v>50</v>
      </c>
      <c r="H30" s="54"/>
      <c r="J30" s="49" t="s">
        <v>51</v>
      </c>
      <c r="K30" s="54"/>
      <c r="L30" s="55">
        <f>4*sss_4/L28</f>
        <v>0.4542885819219044</v>
      </c>
      <c r="N30" s="55">
        <f>-(F31+10*sss_4)/L28</f>
        <v>-1.0236357215562282</v>
      </c>
    </row>
    <row r="31" spans="5:12" s="44" customFormat="1" ht="24.75" customHeight="1">
      <c r="E31" s="49">
        <v>101</v>
      </c>
      <c r="F31" s="56">
        <f>mm_4-C25</f>
        <v>-5.660329529050912</v>
      </c>
      <c r="G31" s="49">
        <v>50.5</v>
      </c>
      <c r="H31" s="54"/>
      <c r="L31" s="57"/>
    </row>
    <row r="32" spans="3:12" s="44" customFormat="1" ht="24.75" customHeight="1">
      <c r="C32" s="58">
        <f>m_4</f>
        <v>120</v>
      </c>
      <c r="D32" s="59" t="s">
        <v>52</v>
      </c>
      <c r="E32" s="52">
        <f>mm_4-4*ss_4</f>
        <v>106.2350559677663</v>
      </c>
      <c r="G32" s="52">
        <f>mm_4+4*ss_4</f>
        <v>133.7649440322337</v>
      </c>
      <c r="H32" s="54"/>
      <c r="J32" s="58">
        <f>mm_4</f>
        <v>120</v>
      </c>
      <c r="K32" s="59" t="s">
        <v>52</v>
      </c>
      <c r="L32" s="60"/>
    </row>
    <row r="33" spans="3:14" s="44" customFormat="1" ht="24.75" customHeight="1">
      <c r="C33" s="58">
        <f>s_4</f>
        <v>25</v>
      </c>
      <c r="D33" s="61" t="s">
        <v>53</v>
      </c>
      <c r="E33" s="55">
        <f>8*ss_4/E31</f>
        <v>0.2725731491531427</v>
      </c>
      <c r="G33" s="55">
        <f>-(F31+4*ss_4)/(G31)</f>
        <v>-0.16048741590460977</v>
      </c>
      <c r="H33" s="54"/>
      <c r="I33" s="54"/>
      <c r="J33" s="58">
        <f>ss_4</f>
        <v>3.4412360080584263</v>
      </c>
      <c r="K33" s="61" t="s">
        <v>53</v>
      </c>
      <c r="L33" s="62">
        <f aca="true" t="shared" si="68" ref="L33:L64">(1/(sss_4*(2*3.141621)^0.5))*EXP(-((K36-m_4)^2)/(2*sss_4^2))</f>
        <v>2.33339919176174E-05</v>
      </c>
      <c r="M33" s="63">
        <f>N29</f>
        <v>125.66032952905091</v>
      </c>
      <c r="N33" s="62">
        <f>(1/(sss_4*(2*3.141621)^0.5))*EXP(-((M33-m_4-G$33/2)^2)/(2*sss_4^2))</f>
        <v>0.04215074446134223</v>
      </c>
    </row>
    <row r="34" spans="4:14" s="44" customFormat="1" ht="24.75" customHeight="1">
      <c r="D34" s="64"/>
      <c r="E34" s="57"/>
      <c r="H34" s="54"/>
      <c r="I34" s="54"/>
      <c r="K34" s="64"/>
      <c r="L34" s="62">
        <f t="shared" si="68"/>
        <v>3.1931912891230094E-05</v>
      </c>
      <c r="M34" s="63">
        <f>M33</f>
        <v>125.66032952905091</v>
      </c>
      <c r="N34" s="62">
        <v>0</v>
      </c>
    </row>
    <row r="35" spans="4:14" s="44" customFormat="1" ht="24.75" customHeight="1">
      <c r="D35" s="55"/>
      <c r="E35" s="60"/>
      <c r="H35" s="65">
        <f>D25</f>
        <v>115.97684210526316</v>
      </c>
      <c r="I35" s="54"/>
      <c r="J35" s="65">
        <v>0</v>
      </c>
      <c r="K35" s="55"/>
      <c r="L35" s="62">
        <f t="shared" si="68"/>
        <v>4.342462840521146E-05</v>
      </c>
      <c r="M35" s="63">
        <f>M33+N$30</f>
        <v>124.63669380749468</v>
      </c>
      <c r="N35" s="62">
        <f>(1/(sss_4*(2*3.141621)^0.5))*EXP(-((M35-m_4-G$33/2)^2)/(2*sss_4^2))</f>
        <v>0.049598644576318615</v>
      </c>
    </row>
    <row r="36" spans="4:14" s="44" customFormat="1" ht="24.75" customHeight="1">
      <c r="D36" s="63">
        <f>E$32</f>
        <v>106.2350559677663</v>
      </c>
      <c r="E36" s="62">
        <f aca="true" t="shared" si="69" ref="E36:E67">(1/(ss_4*(2*3.141621)^0.5))*EXP(-((D36-mm_4)^2)/(2*ss_4^2))</f>
        <v>3.8889986529362365E-05</v>
      </c>
      <c r="F36" s="63">
        <f>G$32</f>
        <v>133.7649440322337</v>
      </c>
      <c r="G36" s="62">
        <f>(1/(ss_4*(2*3.141621)^0.5))*EXP(-((F36-mm_4-G$33/2)^2)/(2*ss_4^2))</f>
        <v>3.5416995613080106E-05</v>
      </c>
      <c r="H36" s="65">
        <f>H35</f>
        <v>115.97684210526316</v>
      </c>
      <c r="I36" s="54"/>
      <c r="J36" s="65">
        <f>E72</f>
        <v>0.059945651342348756</v>
      </c>
      <c r="K36" s="63">
        <f>L$29</f>
        <v>97.05842661294383</v>
      </c>
      <c r="L36" s="62">
        <f t="shared" si="68"/>
        <v>5.86843863783888E-05</v>
      </c>
      <c r="M36" s="63">
        <f>M35</f>
        <v>124.63669380749468</v>
      </c>
      <c r="N36" s="62">
        <v>0</v>
      </c>
    </row>
    <row r="37" spans="4:14" s="44" customFormat="1" ht="24.75" customHeight="1">
      <c r="D37" s="63">
        <f aca="true" t="shared" si="70" ref="D37:D68">D36+E$33</f>
        <v>106.50762911691945</v>
      </c>
      <c r="E37" s="62">
        <f t="shared" si="69"/>
        <v>5.32198548187173E-05</v>
      </c>
      <c r="F37" s="63">
        <f>F36</f>
        <v>133.7649440322337</v>
      </c>
      <c r="G37" s="62">
        <v>0</v>
      </c>
      <c r="I37" s="54"/>
      <c r="K37" s="63">
        <f aca="true" t="shared" si="71" ref="K37:K68">K36+L$30</f>
        <v>97.51271519486573</v>
      </c>
      <c r="L37" s="62">
        <f t="shared" si="68"/>
        <v>7.881054068587792E-05</v>
      </c>
      <c r="M37" s="63">
        <f>M35+N$30</f>
        <v>123.61305808593845</v>
      </c>
      <c r="N37" s="62">
        <f>(1/(sss_4*(2*3.141621)^0.5))*EXP(-((M37-m_4-G$33/2)^2)/(2*sss_4^2))</f>
        <v>0.05653277911786752</v>
      </c>
    </row>
    <row r="38" spans="4:14" s="44" customFormat="1" ht="24.75" customHeight="1">
      <c r="D38" s="63">
        <f t="shared" si="70"/>
        <v>106.78020226607259</v>
      </c>
      <c r="E38" s="62">
        <f t="shared" si="69"/>
        <v>7.237438067535353E-05</v>
      </c>
      <c r="F38" s="63">
        <f>F36+G$33</f>
        <v>133.6044566163291</v>
      </c>
      <c r="G38" s="62">
        <f>(1/(ss_4*(2*3.141621)^0.5))*EXP(-((F38-mm_4-G$33/2)^2)/(2*ss_4^2))</f>
        <v>4.2680325561236327E-05</v>
      </c>
      <c r="H38" s="54">
        <f>C25</f>
        <v>125.66032952905091</v>
      </c>
      <c r="I38" s="65"/>
      <c r="J38" s="66">
        <f>J36/2</f>
        <v>0.029972825671174378</v>
      </c>
      <c r="K38" s="63">
        <f t="shared" si="71"/>
        <v>97.96700377678764</v>
      </c>
      <c r="L38" s="62">
        <f t="shared" si="68"/>
        <v>0.00010517713301649701</v>
      </c>
      <c r="M38" s="63">
        <f>M37</f>
        <v>123.61305808593845</v>
      </c>
      <c r="N38" s="62">
        <v>0</v>
      </c>
    </row>
    <row r="39" spans="4:14" s="44" customFormat="1" ht="24.75" customHeight="1">
      <c r="D39" s="63">
        <f t="shared" si="70"/>
        <v>107.05277541522574</v>
      </c>
      <c r="E39" s="62">
        <f t="shared" si="69"/>
        <v>9.780731063065E-05</v>
      </c>
      <c r="F39" s="63">
        <f>F38</f>
        <v>133.6044566163291</v>
      </c>
      <c r="G39" s="62">
        <v>0</v>
      </c>
      <c r="H39" s="54">
        <f>H38</f>
        <v>125.66032952905091</v>
      </c>
      <c r="I39" s="65"/>
      <c r="J39" s="66">
        <f>-J36/2</f>
        <v>-0.029972825671174378</v>
      </c>
      <c r="K39" s="63">
        <f t="shared" si="71"/>
        <v>98.42129235870954</v>
      </c>
      <c r="L39" s="62">
        <f t="shared" si="68"/>
        <v>0.00013948696724665373</v>
      </c>
      <c r="M39" s="63">
        <f>M37+N$30</f>
        <v>122.58942236438222</v>
      </c>
      <c r="N39" s="62">
        <f>(1/(sss_4*(2*3.141621)^0.5))*EXP(-((M39-m_4-G$33/2)^2)/(2*sss_4^2))</f>
        <v>0.06241612912779417</v>
      </c>
    </row>
    <row r="40" spans="4:14" s="44" customFormat="1" ht="24.75" customHeight="1">
      <c r="D40" s="63">
        <f t="shared" si="70"/>
        <v>107.32534856437888</v>
      </c>
      <c r="E40" s="62">
        <f t="shared" si="69"/>
        <v>0.00013135090114313325</v>
      </c>
      <c r="F40" s="63">
        <f>F38+G$33</f>
        <v>133.44396920042448</v>
      </c>
      <c r="G40" s="62">
        <f>(1/(ss_4*(2*3.141621)^0.5))*EXP(-((F40-mm_4-G$33/2)^2)/(2*ss_4^2))</f>
        <v>5.1321477682367564E-05</v>
      </c>
      <c r="K40" s="63">
        <f t="shared" si="71"/>
        <v>98.87558094063144</v>
      </c>
      <c r="L40" s="62">
        <f t="shared" si="68"/>
        <v>0.00018383204459805993</v>
      </c>
      <c r="M40" s="63">
        <f>M39</f>
        <v>122.58942236438222</v>
      </c>
      <c r="N40" s="62">
        <v>0</v>
      </c>
    </row>
    <row r="41" spans="4:14" s="44" customFormat="1" ht="24.75" customHeight="1">
      <c r="D41" s="63">
        <f t="shared" si="70"/>
        <v>107.59792171353203</v>
      </c>
      <c r="E41" s="62">
        <f t="shared" si="69"/>
        <v>0.0001752952216941673</v>
      </c>
      <c r="F41" s="63">
        <f>F40</f>
        <v>133.44396920042448</v>
      </c>
      <c r="G41" s="62">
        <v>0</v>
      </c>
      <c r="I41" s="54"/>
      <c r="K41" s="63">
        <f t="shared" si="71"/>
        <v>99.32986952255334</v>
      </c>
      <c r="L41" s="62">
        <f t="shared" si="68"/>
        <v>0.0002407598617489269</v>
      </c>
      <c r="M41" s="63">
        <f>M39+N$30</f>
        <v>121.56578664282598</v>
      </c>
      <c r="N41" s="62">
        <f>(1/(sss_4*(2*3.141621)^0.5))*EXP(-((M41-m_4-G$33/2)^2)/(2*sss_4^2))</f>
        <v>0.06675123354090393</v>
      </c>
    </row>
    <row r="42" spans="4:14" s="44" customFormat="1" ht="24.75" customHeight="1">
      <c r="D42" s="63">
        <f t="shared" si="70"/>
        <v>107.87049486268518</v>
      </c>
      <c r="E42" s="62">
        <f t="shared" si="69"/>
        <v>0.00023247827874443134</v>
      </c>
      <c r="F42" s="63">
        <f>F40+G$33</f>
        <v>133.28348178451986</v>
      </c>
      <c r="G42" s="62">
        <f>(1/(ss_4*(2*3.141621)^0.5))*EXP(-((F42-mm_4-G$33/2)^2)/(2*ss_4^2))</f>
        <v>6.157806025468447E-05</v>
      </c>
      <c r="I42" s="54"/>
      <c r="K42" s="63">
        <f t="shared" si="71"/>
        <v>99.78415810447524</v>
      </c>
      <c r="L42" s="62">
        <f t="shared" si="68"/>
        <v>0.00031334461476979243</v>
      </c>
      <c r="M42" s="63">
        <f>M41</f>
        <v>121.56578664282598</v>
      </c>
      <c r="N42" s="62">
        <v>0</v>
      </c>
    </row>
    <row r="43" spans="4:14" s="44" customFormat="1" ht="24.75" customHeight="1">
      <c r="D43" s="63">
        <f t="shared" si="70"/>
        <v>108.14306801183832</v>
      </c>
      <c r="E43" s="62">
        <f t="shared" si="69"/>
        <v>0.00030638674099677904</v>
      </c>
      <c r="F43" s="63">
        <f>F42</f>
        <v>133.28348178451986</v>
      </c>
      <c r="G43" s="62">
        <v>0</v>
      </c>
      <c r="K43" s="63">
        <f t="shared" si="71"/>
        <v>100.23844668639714</v>
      </c>
      <c r="L43" s="62">
        <f t="shared" si="68"/>
        <v>0.0004052617983287965</v>
      </c>
      <c r="M43" s="63">
        <f>M41+N$30</f>
        <v>120.54215092126975</v>
      </c>
      <c r="N43" s="62">
        <f>(1/(sss_4*(2*3.141621)^0.5))*EXP(-((M43-m_4-G$33/2)^2)/(2*sss_4^2))</f>
        <v>0.06914929051071314</v>
      </c>
    </row>
    <row r="44" spans="4:14" s="44" customFormat="1" ht="24.75" customHeight="1">
      <c r="D44" s="63">
        <f t="shared" si="70"/>
        <v>108.41564116099147</v>
      </c>
      <c r="E44" s="62">
        <f t="shared" si="69"/>
        <v>0.0004012664362482297</v>
      </c>
      <c r="F44" s="63">
        <f>F42+G$33</f>
        <v>133.12299436861525</v>
      </c>
      <c r="G44" s="62">
        <f>(1/(ss_4*(2*3.141621)^0.5))*EXP(-((F44-mm_4-G$33/2)^2)/(2*ss_4^2))</f>
        <v>7.372389622472635E-05</v>
      </c>
      <c r="K44" s="63">
        <f t="shared" si="71"/>
        <v>100.69273526831904</v>
      </c>
      <c r="L44" s="62">
        <f t="shared" si="68"/>
        <v>0.0005208640475734751</v>
      </c>
      <c r="M44" s="63">
        <f>M43</f>
        <v>120.54215092126975</v>
      </c>
      <c r="N44" s="62">
        <v>0</v>
      </c>
    </row>
    <row r="45" spans="4:14" s="44" customFormat="1" ht="24.75" customHeight="1">
      <c r="D45" s="63">
        <f t="shared" si="70"/>
        <v>108.68821431014462</v>
      </c>
      <c r="E45" s="62">
        <f t="shared" si="69"/>
        <v>0.0005222410246163466</v>
      </c>
      <c r="F45" s="63">
        <f>F44</f>
        <v>133.12299436861525</v>
      </c>
      <c r="G45" s="62">
        <v>0</v>
      </c>
      <c r="K45" s="63">
        <f t="shared" si="71"/>
        <v>101.14702385024094</v>
      </c>
      <c r="L45" s="62">
        <f t="shared" si="68"/>
        <v>0.0006652553530347908</v>
      </c>
      <c r="M45" s="63">
        <f>M43+N$30</f>
        <v>119.51851519971352</v>
      </c>
      <c r="N45" s="62">
        <f>(1/(sss_4*(2*3.141621)^0.5))*EXP(-((M45-m_4-G$33/2)^2)/(2*sss_4^2))</f>
        <v>0.06938764210087144</v>
      </c>
    </row>
    <row r="46" spans="4:14" s="44" customFormat="1" ht="24.75" customHeight="1">
      <c r="D46" s="63">
        <f t="shared" si="70"/>
        <v>108.96078745929776</v>
      </c>
      <c r="E46" s="62">
        <f t="shared" si="69"/>
        <v>0.0006754363305480306</v>
      </c>
      <c r="F46" s="63">
        <f>F44+G$33</f>
        <v>132.96250695271064</v>
      </c>
      <c r="G46" s="62">
        <f>(1/(ss_4*(2*3.141621)^0.5))*EXP(-((F46-mm_4-G$33/2)^2)/(2*ss_4^2))</f>
        <v>8.807364635143914E-05</v>
      </c>
      <c r="K46" s="63">
        <f t="shared" si="71"/>
        <v>101.60131243216284</v>
      </c>
      <c r="L46" s="62">
        <f t="shared" si="68"/>
        <v>0.0008443600099251455</v>
      </c>
      <c r="M46" s="63">
        <f>M45</f>
        <v>119.51851519971352</v>
      </c>
      <c r="N46" s="62">
        <v>0</v>
      </c>
    </row>
    <row r="47" spans="4:14" s="44" customFormat="1" ht="24.75" customHeight="1">
      <c r="D47" s="63">
        <f t="shared" si="70"/>
        <v>109.23336060845091</v>
      </c>
      <c r="E47" s="62">
        <f t="shared" si="69"/>
        <v>0.0008681067459558428</v>
      </c>
      <c r="F47" s="63">
        <f>F46</f>
        <v>132.96250695271064</v>
      </c>
      <c r="G47" s="62">
        <v>0</v>
      </c>
      <c r="K47" s="63">
        <f t="shared" si="71"/>
        <v>102.05560101408474</v>
      </c>
      <c r="L47" s="62">
        <f t="shared" si="68"/>
        <v>0.001064981876035911</v>
      </c>
      <c r="M47" s="63">
        <f>M45+N$30</f>
        <v>118.49487947815729</v>
      </c>
      <c r="N47" s="62">
        <f>(1/(sss_4*(2*3.141621)^0.5))*EXP(-((M47-m_4-G$33/2)^2)/(2*sss_4^2))</f>
        <v>0.06744387261981168</v>
      </c>
    </row>
    <row r="48" spans="4:14" s="44" customFormat="1" ht="24.75" customHeight="1">
      <c r="D48" s="63">
        <f t="shared" si="70"/>
        <v>109.50593375760405</v>
      </c>
      <c r="E48" s="62">
        <f t="shared" si="69"/>
        <v>0.0011087589217247192</v>
      </c>
      <c r="F48" s="63">
        <f>F46+G$33</f>
        <v>132.80201953680603</v>
      </c>
      <c r="G48" s="62">
        <f>(1/(ss_4*(2*3.141621)^0.5))*EXP(-((F48-mm_4-G$33/2)^2)/(2*ss_4^2))</f>
        <v>0.00010498786349401737</v>
      </c>
      <c r="K48" s="63">
        <f t="shared" si="71"/>
        <v>102.50988959600664</v>
      </c>
      <c r="L48" s="62">
        <f t="shared" si="68"/>
        <v>0.0013348487519217556</v>
      </c>
      <c r="M48" s="63">
        <f>M47</f>
        <v>118.49487947815729</v>
      </c>
      <c r="N48" s="62">
        <v>0</v>
      </c>
    </row>
    <row r="49" spans="4:14" s="44" customFormat="1" ht="24.75" customHeight="1">
      <c r="D49" s="63">
        <f t="shared" si="70"/>
        <v>109.7785069067572</v>
      </c>
      <c r="E49" s="62">
        <f t="shared" si="69"/>
        <v>0.0014072666832086668</v>
      </c>
      <c r="F49" s="63">
        <f>F48</f>
        <v>132.80201953680603</v>
      </c>
      <c r="G49" s="62">
        <v>0</v>
      </c>
      <c r="K49" s="63">
        <f t="shared" si="71"/>
        <v>102.96417817792855</v>
      </c>
      <c r="L49" s="62">
        <f t="shared" si="68"/>
        <v>0.0016626360188660735</v>
      </c>
      <c r="M49" s="63">
        <f>M47+N$30</f>
        <v>117.47124375660105</v>
      </c>
      <c r="N49" s="62">
        <f>(1/(sss_4*(2*3.141621)^0.5))*EXP(-((M49-m_4-G$33/2)^2)/(2*sss_4^2))</f>
        <v>0.06349928536689646</v>
      </c>
    </row>
    <row r="50" spans="4:14" s="44" customFormat="1" ht="24.75" customHeight="1">
      <c r="D50" s="63">
        <f t="shared" si="70"/>
        <v>110.05108005591035</v>
      </c>
      <c r="E50" s="62">
        <f t="shared" si="69"/>
        <v>0.0017749697933933046</v>
      </c>
      <c r="F50" s="63">
        <f>F48+G$33</f>
        <v>132.64153212090142</v>
      </c>
      <c r="G50" s="62">
        <f>(1/(ss_4*(2*3.141621)^0.5))*EXP(-((F50-mm_4-G$33/2)^2)/(2*ss_4^2))</f>
        <v>0.0001248784908924817</v>
      </c>
      <c r="K50" s="63">
        <f t="shared" si="71"/>
        <v>103.41846675985045</v>
      </c>
      <c r="L50" s="62">
        <f t="shared" si="68"/>
        <v>0.0020579631394911104</v>
      </c>
      <c r="M50" s="63">
        <f>M49</f>
        <v>117.47124375660105</v>
      </c>
      <c r="N50" s="62">
        <v>0</v>
      </c>
    </row>
    <row r="51" spans="4:14" s="44" customFormat="1" ht="24.75" customHeight="1">
      <c r="D51" s="63">
        <f t="shared" si="70"/>
        <v>110.3236532050635</v>
      </c>
      <c r="E51" s="62">
        <f t="shared" si="69"/>
        <v>0.0022247479198697507</v>
      </c>
      <c r="F51" s="63">
        <f>F50</f>
        <v>132.64153212090142</v>
      </c>
      <c r="G51" s="62">
        <v>0</v>
      </c>
      <c r="K51" s="63">
        <f t="shared" si="71"/>
        <v>103.87275534177235</v>
      </c>
      <c r="L51" s="62">
        <f t="shared" si="68"/>
        <v>0.002531356315171539</v>
      </c>
      <c r="M51" s="63">
        <f>M49+N$30</f>
        <v>116.44760803504482</v>
      </c>
      <c r="N51" s="62">
        <f>(1/(sss_4*(2*3.141621)^0.5))*EXP(-((M51-m_4-G$33/2)^2)/(2*sss_4^2))</f>
        <v>0.05791101067272793</v>
      </c>
    </row>
    <row r="52" spans="4:14" s="44" customFormat="1" ht="24.75" customHeight="1">
      <c r="D52" s="63">
        <f t="shared" si="70"/>
        <v>110.59622635421664</v>
      </c>
      <c r="E52" s="62">
        <f t="shared" si="69"/>
        <v>0.0027710600314436577</v>
      </c>
      <c r="F52" s="63">
        <f>F50+G$33</f>
        <v>132.4810447049968</v>
      </c>
      <c r="G52" s="62">
        <f>(1/(ss_4*(2*3.141621)^0.5))*EXP(-((F52-mm_4-G$33/2)^2)/(2*ss_4^2))</f>
        <v>0.00014821481242286406</v>
      </c>
      <c r="K52" s="63">
        <f t="shared" si="71"/>
        <v>104.32704392369425</v>
      </c>
      <c r="L52" s="62">
        <f t="shared" si="68"/>
        <v>0.0030941705794398774</v>
      </c>
      <c r="M52" s="63">
        <f>M51</f>
        <v>116.44760803504482</v>
      </c>
      <c r="N52" s="62">
        <v>0</v>
      </c>
    </row>
    <row r="53" spans="4:14" s="44" customFormat="1" ht="24.75" customHeight="1">
      <c r="D53" s="63">
        <f t="shared" si="70"/>
        <v>110.86879950336979</v>
      </c>
      <c r="E53" s="62">
        <f t="shared" si="69"/>
        <v>0.0034299385658187764</v>
      </c>
      <c r="F53" s="63">
        <f>F52</f>
        <v>132.4810447049968</v>
      </c>
      <c r="G53" s="62">
        <v>0</v>
      </c>
      <c r="K53" s="63">
        <f t="shared" si="71"/>
        <v>104.78133250561615</v>
      </c>
      <c r="L53" s="62">
        <f t="shared" si="68"/>
        <v>0.003758464961665834</v>
      </c>
      <c r="M53" s="63">
        <f>M51+N$30</f>
        <v>115.42397231348859</v>
      </c>
      <c r="N53" s="62">
        <f>(1/(sss_4*(2*3.141621)^0.5))*EXP(-((M53-m_4-G$33/2)^2)/(2*sss_4^2))</f>
        <v>0.05115869051959155</v>
      </c>
    </row>
    <row r="54" spans="4:14" s="44" customFormat="1" ht="24.75" customHeight="1">
      <c r="D54" s="63">
        <f t="shared" si="70"/>
        <v>111.14137265252293</v>
      </c>
      <c r="E54" s="62">
        <f t="shared" si="69"/>
        <v>0.004218927191952891</v>
      </c>
      <c r="F54" s="63">
        <f>F52+G$33</f>
        <v>132.3205572890922</v>
      </c>
      <c r="G54" s="62">
        <f>(1/(ss_4*(2*3.141621)^0.5))*EXP(-((F54-mm_4-G$33/2)^2)/(2*ss_4^2))</f>
        <v>0.00017552985684439682</v>
      </c>
      <c r="K54" s="63">
        <f t="shared" si="71"/>
        <v>105.23562108753805</v>
      </c>
      <c r="L54" s="62">
        <f t="shared" si="68"/>
        <v>0.004536825147259163</v>
      </c>
      <c r="M54" s="63">
        <f>M53</f>
        <v>115.42397231348859</v>
      </c>
      <c r="N54" s="62">
        <v>0</v>
      </c>
    </row>
    <row r="55" spans="4:14" s="44" customFormat="1" ht="24.75" customHeight="1">
      <c r="D55" s="63">
        <f t="shared" si="70"/>
        <v>111.41394580167608</v>
      </c>
      <c r="E55" s="62">
        <f t="shared" si="69"/>
        <v>0.005156950965733534</v>
      </c>
      <c r="F55" s="63">
        <f>F54</f>
        <v>132.3205572890922</v>
      </c>
      <c r="G55" s="62">
        <v>0</v>
      </c>
      <c r="K55" s="63">
        <f t="shared" si="71"/>
        <v>105.68990966945995</v>
      </c>
      <c r="L55" s="62">
        <f t="shared" si="68"/>
        <v>0.00544212934188834</v>
      </c>
      <c r="M55" s="63">
        <f>M53+N$30</f>
        <v>114.40033659193236</v>
      </c>
      <c r="N55" s="62">
        <f>(1/(sss_4*(2*3.141621)^0.5))*EXP(-((M55-m_4-G$33/2)^2)/(2*sss_4^2))</f>
        <v>0.043776764812183205</v>
      </c>
    </row>
    <row r="56" spans="4:14" s="44" customFormat="1" ht="24.75" customHeight="1">
      <c r="D56" s="63">
        <f t="shared" si="70"/>
        <v>111.68651895082922</v>
      </c>
      <c r="E56" s="62">
        <f t="shared" si="69"/>
        <v>0.006264108269443563</v>
      </c>
      <c r="F56" s="63">
        <f>F54+G$33</f>
        <v>132.16006987318758</v>
      </c>
      <c r="G56" s="62">
        <f>(1/(ss_4*(2*3.141621)^0.5))*EXP(-((F56-mm_4-G$33/2)^2)/(2*ss_4^2))</f>
        <v>0.00020742725090975786</v>
      </c>
      <c r="K56" s="63">
        <f t="shared" si="71"/>
        <v>106.14419825138185</v>
      </c>
      <c r="L56" s="62">
        <f t="shared" si="68"/>
        <v>0.006487254848395614</v>
      </c>
      <c r="M56" s="63">
        <f>M55</f>
        <v>114.40033659193236</v>
      </c>
      <c r="N56" s="62">
        <v>0</v>
      </c>
    </row>
    <row r="57" spans="4:14" s="44" customFormat="1" ht="24.75" customHeight="1">
      <c r="D57" s="63">
        <f t="shared" si="70"/>
        <v>111.95909209998237</v>
      </c>
      <c r="E57" s="62">
        <f t="shared" si="69"/>
        <v>0.007561375245432553</v>
      </c>
      <c r="F57" s="63">
        <f>F56</f>
        <v>132.16006987318758</v>
      </c>
      <c r="G57" s="62">
        <v>0</v>
      </c>
      <c r="K57" s="63">
        <f t="shared" si="71"/>
        <v>106.59848683330375</v>
      </c>
      <c r="L57" s="62">
        <f t="shared" si="68"/>
        <v>0.00768472518795893</v>
      </c>
      <c r="M57" s="63">
        <f>M55+N$30</f>
        <v>113.37670087037613</v>
      </c>
      <c r="N57" s="62">
        <f>(1/(sss_4*(2*3.141621)^0.5))*EXP(-((M57-m_4-G$33/2)^2)/(2*sss_4^2))</f>
        <v>0.036285563789651566</v>
      </c>
    </row>
    <row r="58" spans="4:14" s="44" customFormat="1" ht="24.75" customHeight="1">
      <c r="D58" s="63">
        <f t="shared" si="70"/>
        <v>112.23166524913552</v>
      </c>
      <c r="E58" s="62">
        <f t="shared" si="69"/>
        <v>0.00907021556981465</v>
      </c>
      <c r="F58" s="63">
        <f>F56+G$33</f>
        <v>131.99958245728297</v>
      </c>
      <c r="G58" s="62">
        <f>(1/(ss_4*(2*3.141621)^0.5))*EXP(-((F58-mm_4-G$33/2)^2)/(2*ss_4^2))</f>
        <v>0.0002445885078083999</v>
      </c>
      <c r="K58" s="63">
        <f t="shared" si="71"/>
        <v>107.05277541522565</v>
      </c>
      <c r="L58" s="62">
        <f t="shared" si="68"/>
        <v>0.009046300407992876</v>
      </c>
      <c r="M58" s="63">
        <f>M57</f>
        <v>113.37670087037613</v>
      </c>
      <c r="N58" s="62">
        <v>0</v>
      </c>
    </row>
    <row r="59" spans="4:14" s="44" customFormat="1" ht="24.75" customHeight="1">
      <c r="D59" s="63">
        <f t="shared" si="70"/>
        <v>112.50423839828866</v>
      </c>
      <c r="E59" s="62">
        <f t="shared" si="69"/>
        <v>0.010812091413993587</v>
      </c>
      <c r="F59" s="63">
        <f>F58</f>
        <v>131.99958245728297</v>
      </c>
      <c r="G59" s="62">
        <v>0</v>
      </c>
      <c r="K59" s="63">
        <f t="shared" si="71"/>
        <v>107.50706399714755</v>
      </c>
      <c r="L59" s="62">
        <f t="shared" si="68"/>
        <v>0.01058251644445319</v>
      </c>
      <c r="M59" s="63">
        <f>M57+N$30</f>
        <v>112.3530651488199</v>
      </c>
      <c r="N59" s="62">
        <f>(1/(sss_4*(2*3.141621)^0.5))*EXP(-((M59-m_4-G$33/2)^2)/(2*sss_4^2))</f>
        <v>0.029133325153327325</v>
      </c>
    </row>
    <row r="60" spans="4:14" s="44" customFormat="1" ht="24.75" customHeight="1">
      <c r="D60" s="63">
        <f t="shared" si="70"/>
        <v>112.77681154744181</v>
      </c>
      <c r="E60" s="62">
        <f t="shared" si="69"/>
        <v>0.01280787531326596</v>
      </c>
      <c r="F60" s="63">
        <f>F58+G$33</f>
        <v>131.83909504137836</v>
      </c>
      <c r="G60" s="62">
        <f>(1/(ss_4*(2*3.141621)^0.5))*EXP(-((F60-mm_4-G$33/2)^2)/(2*ss_4^2))</f>
        <v>0.00028778072770052523</v>
      </c>
      <c r="K60" s="63">
        <f t="shared" si="71"/>
        <v>107.96135257906946</v>
      </c>
      <c r="L60" s="62">
        <f t="shared" si="68"/>
        <v>0.012302182928943575</v>
      </c>
      <c r="M60" s="63">
        <f>M59</f>
        <v>112.3530651488199</v>
      </c>
      <c r="N60" s="62">
        <v>0</v>
      </c>
    </row>
    <row r="61" spans="4:14" s="44" customFormat="1" ht="24.75" customHeight="1">
      <c r="D61" s="63">
        <f t="shared" si="70"/>
        <v>113.04938469659496</v>
      </c>
      <c r="E61" s="62">
        <f t="shared" si="69"/>
        <v>0.015077167346656052</v>
      </c>
      <c r="F61" s="63">
        <f>F60</f>
        <v>131.83909504137836</v>
      </c>
      <c r="G61" s="62">
        <v>0</v>
      </c>
      <c r="K61" s="63">
        <f t="shared" si="71"/>
        <v>108.41564116099136</v>
      </c>
      <c r="L61" s="62">
        <f t="shared" si="68"/>
        <v>0.014211852492193509</v>
      </c>
      <c r="M61" s="63">
        <f>M59+N$30</f>
        <v>111.32942942726366</v>
      </c>
      <c r="N61" s="62">
        <f>(1/(sss_4*(2*3.141621)^0.5))*EXP(-((M61-m_4-G$33/2)^2)/(2*sss_4^2))</f>
        <v>0.022657511290427958</v>
      </c>
    </row>
    <row r="62" spans="4:14" s="44" customFormat="1" ht="24.75" customHeight="1">
      <c r="D62" s="63">
        <f t="shared" si="70"/>
        <v>113.3219578457481</v>
      </c>
      <c r="E62" s="62">
        <f t="shared" si="69"/>
        <v>0.017637527407423453</v>
      </c>
      <c r="F62" s="63">
        <f>F60+G$33</f>
        <v>131.67860762547375</v>
      </c>
      <c r="G62" s="62">
        <f>(1/(ss_4*(2*3.141621)^0.5))*EXP(-((F62-mm_4-G$33/2)^2)/(2*ss_4^2))</f>
        <v>0.00033786467603885093</v>
      </c>
      <c r="K62" s="63">
        <f t="shared" si="71"/>
        <v>108.86992974291326</v>
      </c>
      <c r="L62" s="62">
        <f t="shared" si="68"/>
        <v>0.01631527821739299</v>
      </c>
      <c r="M62" s="63">
        <f>M61</f>
        <v>111.32942942726366</v>
      </c>
      <c r="N62" s="62">
        <v>0</v>
      </c>
    </row>
    <row r="63" spans="4:14" s="44" customFormat="1" ht="24.75" customHeight="1">
      <c r="D63" s="63">
        <f t="shared" si="70"/>
        <v>113.59453099490125</v>
      </c>
      <c r="E63" s="62">
        <f t="shared" si="69"/>
        <v>0.02050363821490767</v>
      </c>
      <c r="F63" s="63">
        <f>F62</f>
        <v>131.67860762547375</v>
      </c>
      <c r="G63" s="62">
        <v>0</v>
      </c>
      <c r="K63" s="63">
        <f t="shared" si="71"/>
        <v>109.32421832483516</v>
      </c>
      <c r="L63" s="62">
        <f t="shared" si="68"/>
        <v>0.018612879211009827</v>
      </c>
      <c r="M63" s="63">
        <f>M61+N$30</f>
        <v>110.30579370570743</v>
      </c>
      <c r="N63" s="62">
        <f>(1/(sss_4*(2*3.141621)^0.5))*EXP(-((M63-m_4-G$33/2)^2)/(2*sss_4^2))</f>
        <v>0.017068695180487585</v>
      </c>
    </row>
    <row r="64" spans="4:14" s="44" customFormat="1" ht="24.75" customHeight="1">
      <c r="D64" s="63">
        <f t="shared" si="70"/>
        <v>113.8671041440544</v>
      </c>
      <c r="E64" s="62">
        <f t="shared" si="69"/>
        <v>0.02368642082032447</v>
      </c>
      <c r="F64" s="63">
        <f>F62+G$33</f>
        <v>131.51812020956913</v>
      </c>
      <c r="G64" s="62">
        <f>(1/(ss_4*(2*3.141621)^0.5))*EXP(-((F64-mm_4-G$33/2)^2)/(2*ss_4^2))</f>
        <v>0.00039580319295569896</v>
      </c>
      <c r="K64" s="63">
        <f t="shared" si="71"/>
        <v>109.77850690675706</v>
      </c>
      <c r="L64" s="62">
        <f t="shared" si="68"/>
        <v>0.02110123703728884</v>
      </c>
      <c r="M64" s="63">
        <f>M63</f>
        <v>110.30579370570743</v>
      </c>
      <c r="N64" s="62">
        <v>0</v>
      </c>
    </row>
    <row r="65" spans="4:14" s="44" customFormat="1" ht="24.75" customHeight="1">
      <c r="D65" s="63">
        <f t="shared" si="70"/>
        <v>114.13967729320754</v>
      </c>
      <c r="E65" s="62">
        <f t="shared" si="69"/>
        <v>0.02719213036232388</v>
      </c>
      <c r="F65" s="63">
        <f>F64</f>
        <v>131.51812020956913</v>
      </c>
      <c r="G65" s="62">
        <v>0</v>
      </c>
      <c r="K65" s="63">
        <f t="shared" si="71"/>
        <v>110.23279548867896</v>
      </c>
      <c r="L65" s="62">
        <f aca="true" t="shared" si="72" ref="L65:L96">(1/(sss_4*(2*3.141621)^0.5))*EXP(-((K68-m_4)^2)/(2*sss_4^2))</f>
        <v>0.023772647753668545</v>
      </c>
      <c r="M65" s="63">
        <f>M63+N$30</f>
        <v>109.2821579841512</v>
      </c>
      <c r="N65" s="62">
        <f>(1/(sss_4*(2*3.141621)^0.5))*EXP(-((M65-m_4-G$33/2)^2)/(2*sss_4^2))</f>
        <v>0.012455306202128601</v>
      </c>
    </row>
    <row r="66" spans="4:14" s="44" customFormat="1" ht="24.75" customHeight="1">
      <c r="D66" s="63">
        <f t="shared" si="70"/>
        <v>114.41225044236069</v>
      </c>
      <c r="E66" s="62">
        <f t="shared" si="69"/>
        <v>0.031021465351685543</v>
      </c>
      <c r="F66" s="63">
        <f>F64+G$33</f>
        <v>131.35763279366452</v>
      </c>
      <c r="G66" s="62">
        <f>(1/(ss_4*(2*3.141621)^0.5))*EXP(-((F66-mm_4-G$33/2)^2)/(2*ss_4^2))</f>
        <v>0.0004626698732327363</v>
      </c>
      <c r="K66" s="63">
        <f t="shared" si="71"/>
        <v>110.68708407060086</v>
      </c>
      <c r="L66" s="62">
        <f t="shared" si="72"/>
        <v>0.026614755249532242</v>
      </c>
      <c r="M66" s="63">
        <f>M65</f>
        <v>109.2821579841512</v>
      </c>
      <c r="N66" s="62">
        <v>0</v>
      </c>
    </row>
    <row r="67" spans="4:14" s="44" customFormat="1" ht="24.75" customHeight="1">
      <c r="D67" s="63">
        <f t="shared" si="70"/>
        <v>114.68482359151383</v>
      </c>
      <c r="E67" s="62">
        <f t="shared" si="69"/>
        <v>0.03516872839548418</v>
      </c>
      <c r="F67" s="63">
        <f>F66</f>
        <v>131.35763279366452</v>
      </c>
      <c r="G67" s="62">
        <v>0</v>
      </c>
      <c r="K67" s="63">
        <f t="shared" si="71"/>
        <v>111.14137265252276</v>
      </c>
      <c r="L67" s="62">
        <f t="shared" si="72"/>
        <v>0.029610291324887048</v>
      </c>
      <c r="M67" s="63">
        <f>M65+N$30</f>
        <v>108.25852226259497</v>
      </c>
      <c r="N67" s="62">
        <f>(1/(sss_4*(2*3.141621)^0.5))*EXP(-((M67-m_4-G$33/2)^2)/(2*sss_4^2))</f>
        <v>0.008803887073703725</v>
      </c>
    </row>
    <row r="68" spans="4:14" s="44" customFormat="1" ht="24.75" customHeight="1">
      <c r="D68" s="63">
        <f t="shared" si="70"/>
        <v>114.95739674066698</v>
      </c>
      <c r="E68" s="62">
        <f aca="true" t="shared" si="73" ref="E68:E99">(1/(ss_4*(2*3.141621)^0.5))*EXP(-((D68-mm_4)^2)/(2*ss_4^2))</f>
        <v>0.039621079589450645</v>
      </c>
      <c r="F68" s="63">
        <f>F66+G$33</f>
        <v>131.1971453777599</v>
      </c>
      <c r="G68" s="62">
        <f>(1/(ss_4*(2*3.141621)^0.5))*EXP(-((F68-mm_4-G$33/2)^2)/(2*ss_4^2))</f>
        <v>0.0005396579413235273</v>
      </c>
      <c r="K68" s="63">
        <f t="shared" si="71"/>
        <v>111.59566123444466</v>
      </c>
      <c r="L68" s="62">
        <f t="shared" si="72"/>
        <v>0.03273694629647641</v>
      </c>
      <c r="M68" s="63">
        <f>M67</f>
        <v>108.25852226259497</v>
      </c>
      <c r="N68" s="62">
        <v>0</v>
      </c>
    </row>
    <row r="69" spans="4:14" s="44" customFormat="1" ht="24.75" customHeight="1">
      <c r="D69" s="63">
        <f aca="true" t="shared" si="74" ref="D69:D100">D68+E$33</f>
        <v>115.22996988982013</v>
      </c>
      <c r="E69" s="62">
        <f t="shared" si="73"/>
        <v>0.04435792541589043</v>
      </c>
      <c r="F69" s="63">
        <f>F68</f>
        <v>131.1971453777599</v>
      </c>
      <c r="G69" s="62">
        <v>0</v>
      </c>
      <c r="K69" s="63">
        <f aca="true" t="shared" si="75" ref="K69:K100">K68+L$30</f>
        <v>112.04994981636656</v>
      </c>
      <c r="L69" s="62">
        <f t="shared" si="72"/>
        <v>0.03596739080540679</v>
      </c>
      <c r="M69" s="63">
        <f>M67+N$30</f>
        <v>107.23488654103873</v>
      </c>
      <c r="N69" s="62">
        <f>(1/(sss_4*(2*3.141621)^0.5))*EXP(-((M69-m_4-G$33/2)^2)/(2*sss_4^2))</f>
        <v>0.006027822931043108</v>
      </c>
    </row>
    <row r="70" spans="4:14" s="44" customFormat="1" ht="24.75" customHeight="1">
      <c r="D70" s="63">
        <f t="shared" si="74"/>
        <v>115.50254303897327</v>
      </c>
      <c r="E70" s="62">
        <f t="shared" si="73"/>
        <v>0.049350485541482046</v>
      </c>
      <c r="F70" s="63">
        <f>F68+G$33</f>
        <v>131.0366579618553</v>
      </c>
      <c r="G70" s="62">
        <f>(1/(ss_4*(2*3.141621)^0.5))*EXP(-((F70-mm_4-G$33/2)^2)/(2*ss_4^2))</f>
        <v>0.0006280892296581892</v>
      </c>
      <c r="K70" s="63">
        <f t="shared" si="75"/>
        <v>112.50423839828846</v>
      </c>
      <c r="L70" s="62">
        <f t="shared" si="72"/>
        <v>0.039269464927805024</v>
      </c>
      <c r="M70" s="63">
        <f>M69</f>
        <v>107.23488654103873</v>
      </c>
      <c r="N70" s="62">
        <v>0</v>
      </c>
    </row>
    <row r="71" spans="4:14" s="44" customFormat="1" ht="24.75" customHeight="1">
      <c r="D71" s="63">
        <f t="shared" si="74"/>
        <v>115.77511618812642</v>
      </c>
      <c r="E71" s="62">
        <f t="shared" si="73"/>
        <v>0.054561577160797896</v>
      </c>
      <c r="F71" s="63">
        <f>F70</f>
        <v>131.0366579618553</v>
      </c>
      <c r="G71" s="62">
        <v>0</v>
      </c>
      <c r="K71" s="63">
        <f t="shared" si="75"/>
        <v>112.95852698021037</v>
      </c>
      <c r="L71" s="62">
        <f t="shared" si="72"/>
        <v>0.042606544759965774</v>
      </c>
      <c r="M71" s="63">
        <f>M69+N$30</f>
        <v>106.2112508194825</v>
      </c>
      <c r="N71" s="62">
        <f>(1/(sss_4*(2*3.141621)^0.5))*EXP(-((M71-m_4-G$33/2)^2)/(2*sss_4^2))</f>
        <v>0.003997720965868782</v>
      </c>
    </row>
    <row r="72" spans="4:14" s="44" customFormat="1" ht="24.75" customHeight="1">
      <c r="D72" s="63">
        <f t="shared" si="74"/>
        <v>116.04768933727956</v>
      </c>
      <c r="E72" s="62">
        <f t="shared" si="73"/>
        <v>0.059945651342348756</v>
      </c>
      <c r="F72" s="63">
        <f>F70+G$33</f>
        <v>130.87617054595069</v>
      </c>
      <c r="G72" s="62">
        <f>(1/(ss_4*(2*3.141621)^0.5))*EXP(-((F72-mm_4-G$33/2)^2)/(2*ss_4^2))</f>
        <v>0.0007294231511624987</v>
      </c>
      <c r="K72" s="63">
        <f t="shared" si="75"/>
        <v>113.41281556213227</v>
      </c>
      <c r="L72" s="62">
        <f t="shared" si="72"/>
        <v>0.04593808956379538</v>
      </c>
      <c r="M72" s="63">
        <f>M71</f>
        <v>106.2112508194825</v>
      </c>
      <c r="N72" s="62">
        <v>0</v>
      </c>
    </row>
    <row r="73" spans="4:14" s="44" customFormat="1" ht="24.75" customHeight="1">
      <c r="D73" s="63">
        <f t="shared" si="74"/>
        <v>116.32026248643271</v>
      </c>
      <c r="E73" s="62">
        <f t="shared" si="73"/>
        <v>0.06544910821301267</v>
      </c>
      <c r="F73" s="63">
        <f>F72</f>
        <v>130.87617054595069</v>
      </c>
      <c r="G73" s="62">
        <v>0</v>
      </c>
      <c r="K73" s="63">
        <f t="shared" si="75"/>
        <v>113.86710414405417</v>
      </c>
      <c r="L73" s="62">
        <f t="shared" si="72"/>
        <v>0.04922036461562133</v>
      </c>
      <c r="M73" s="63">
        <f>M71+N$30</f>
        <v>105.18761509792627</v>
      </c>
      <c r="N73" s="62">
        <f>(1/(sss_4*(2*3.141621)^0.5))*EXP(-((M73-m_4-G$33/2)^2)/(2*sss_4^2))</f>
        <v>0.002568209439027712</v>
      </c>
    </row>
    <row r="74" spans="4:14" s="44" customFormat="1" ht="24.75" customHeight="1">
      <c r="D74" s="63">
        <f t="shared" si="74"/>
        <v>116.59283563558586</v>
      </c>
      <c r="E74" s="62">
        <f t="shared" si="73"/>
        <v>0.0710109079332807</v>
      </c>
      <c r="F74" s="63">
        <f>F72+G$33</f>
        <v>130.71568313004607</v>
      </c>
      <c r="G74" s="62">
        <f>(1/(ss_4*(2*3.141621)^0.5))*EXP(-((F74-mm_4-G$33/2)^2)/(2*ss_4^2))</f>
        <v>0.0008452655387565512</v>
      </c>
      <c r="K74" s="63">
        <f t="shared" si="75"/>
        <v>114.32139272597607</v>
      </c>
      <c r="L74" s="62">
        <f t="shared" si="72"/>
        <v>0.052407326485181</v>
      </c>
      <c r="M74" s="63">
        <f>M73</f>
        <v>105.18761509792627</v>
      </c>
      <c r="N74" s="62">
        <v>0</v>
      </c>
    </row>
    <row r="75" spans="4:14" s="44" customFormat="1" ht="24.75" customHeight="1">
      <c r="D75" s="63">
        <f t="shared" si="74"/>
        <v>116.865408784739</v>
      </c>
      <c r="E75" s="62">
        <f t="shared" si="73"/>
        <v>0.07656348260633013</v>
      </c>
      <c r="F75" s="63">
        <f>F74</f>
        <v>130.71568313004607</v>
      </c>
      <c r="G75" s="62">
        <v>0</v>
      </c>
      <c r="K75" s="63">
        <f t="shared" si="75"/>
        <v>114.77568130789797</v>
      </c>
      <c r="L75" s="62">
        <f t="shared" si="72"/>
        <v>0.055451649031124206</v>
      </c>
      <c r="M75" s="63">
        <f>M73+N$30</f>
        <v>104.16397937637004</v>
      </c>
      <c r="N75" s="62">
        <f>(1/(sss_4*(2*3.141621)^0.5))*EXP(-((M75-m_4-G$33/2)^2)/(2*sss_4^2))</f>
        <v>0.0015981383244001732</v>
      </c>
    </row>
    <row r="76" spans="4:14" s="44" customFormat="1" ht="24.75" customHeight="1">
      <c r="D76" s="63">
        <f t="shared" si="74"/>
        <v>117.13798193389215</v>
      </c>
      <c r="E76" s="62">
        <f t="shared" si="73"/>
        <v>0.08203394102604006</v>
      </c>
      <c r="F76" s="63">
        <f>F74+G$33</f>
        <v>130.55519571414146</v>
      </c>
      <c r="G76" s="62">
        <f>(1/(ss_4*(2*3.141621)^0.5))*EXP(-((F76-mm_4-G$33/2)^2)/(2*ss_4^2))</f>
        <v>0.0009773772057983052</v>
      </c>
      <c r="K76" s="63">
        <f t="shared" si="75"/>
        <v>115.22996988981987</v>
      </c>
      <c r="L76" s="62">
        <f t="shared" si="72"/>
        <v>0.05830586042349402</v>
      </c>
      <c r="M76" s="63">
        <f>M75</f>
        <v>104.16397937637004</v>
      </c>
      <c r="N76" s="62">
        <v>0</v>
      </c>
    </row>
    <row r="77" spans="4:14" s="44" customFormat="1" ht="24.75" customHeight="1">
      <c r="D77" s="63">
        <f t="shared" si="74"/>
        <v>117.4105550830453</v>
      </c>
      <c r="E77" s="62">
        <f t="shared" si="73"/>
        <v>0.08734554414197278</v>
      </c>
      <c r="F77" s="63">
        <f>F76</f>
        <v>130.55519571414146</v>
      </c>
      <c r="G77" s="62">
        <v>0</v>
      </c>
      <c r="K77" s="63">
        <f t="shared" si="75"/>
        <v>115.68425847174177</v>
      </c>
      <c r="L77" s="62">
        <f t="shared" si="72"/>
        <v>0.060923554489301146</v>
      </c>
      <c r="M77" s="63">
        <f>M75+N$30</f>
        <v>103.1403436548138</v>
      </c>
      <c r="N77" s="62">
        <f>(1/(sss_4*(2*3.141621)^0.5))*EXP(-((M77-m_4-G$33/2)^2)/(2*sss_4^2))</f>
        <v>0.0009633059954162886</v>
      </c>
    </row>
    <row r="78" spans="4:14" s="44" customFormat="1" ht="24.75" customHeight="1">
      <c r="D78" s="63">
        <f t="shared" si="74"/>
        <v>117.68312823219844</v>
      </c>
      <c r="E78" s="62">
        <f t="shared" si="73"/>
        <v>0.09241941505187799</v>
      </c>
      <c r="F78" s="63">
        <f>F76+G$33</f>
        <v>130.39470829823685</v>
      </c>
      <c r="G78" s="62">
        <f>(1/(ss_4*(2*3.141621)^0.5))*EXP(-((F78-mm_4-G$33/2)^2)/(2*ss_4^2))</f>
        <v>0.0011276820622968609</v>
      </c>
      <c r="K78" s="63">
        <f t="shared" si="75"/>
        <v>116.13854705366367</v>
      </c>
      <c r="L78" s="62">
        <f t="shared" si="72"/>
        <v>0.06326063409493918</v>
      </c>
      <c r="M78" s="63">
        <f>M77</f>
        <v>103.1403436548138</v>
      </c>
      <c r="N78" s="62">
        <v>0</v>
      </c>
    </row>
    <row r="79" spans="4:14" s="44" customFormat="1" ht="24.75" customHeight="1">
      <c r="D79" s="63">
        <f t="shared" si="74"/>
        <v>117.95570138135159</v>
      </c>
      <c r="E79" s="62">
        <f t="shared" si="73"/>
        <v>0.0971764340391608</v>
      </c>
      <c r="F79" s="63">
        <f>F78</f>
        <v>130.39470829823685</v>
      </c>
      <c r="G79" s="62">
        <v>0</v>
      </c>
      <c r="K79" s="63">
        <f t="shared" si="75"/>
        <v>116.59283563558557</v>
      </c>
      <c r="L79" s="62">
        <f t="shared" si="72"/>
        <v>0.06527654053786328</v>
      </c>
      <c r="M79" s="63">
        <f>M77+N$30</f>
        <v>102.11670793325757</v>
      </c>
      <c r="N79" s="62">
        <f>(1/(sss_4*(2*3.141621)^0.5))*EXP(-((M79-m_4-G$33/2)^2)/(2*sss_4^2))</f>
        <v>0.0005624450885001943</v>
      </c>
    </row>
    <row r="80" spans="4:14" s="44" customFormat="1" ht="24.75" customHeight="1">
      <c r="D80" s="63">
        <f t="shared" si="74"/>
        <v>118.22827453050473</v>
      </c>
      <c r="E80" s="62">
        <f t="shared" si="73"/>
        <v>0.1015392574821724</v>
      </c>
      <c r="F80" s="63">
        <f>F78+G$33</f>
        <v>130.23422088233224</v>
      </c>
      <c r="G80" s="62">
        <f>(1/(ss_4*(2*3.141621)^0.5))*EXP(-((F80-mm_4-G$33/2)^2)/(2*ss_4^2))</f>
        <v>0.0012982746025867833</v>
      </c>
      <c r="K80" s="63">
        <f t="shared" si="75"/>
        <v>117.04712421750747</v>
      </c>
      <c r="L80" s="62">
        <f t="shared" si="72"/>
        <v>0.06693542133485594</v>
      </c>
      <c r="M80" s="63">
        <f>M79</f>
        <v>102.11670793325757</v>
      </c>
      <c r="N80" s="62">
        <v>0</v>
      </c>
    </row>
    <row r="81" spans="4:14" s="44" customFormat="1" ht="24.75" customHeight="1">
      <c r="D81" s="63">
        <f t="shared" si="74"/>
        <v>118.50084767965788</v>
      </c>
      <c r="E81" s="62">
        <f t="shared" si="73"/>
        <v>0.10543439015823537</v>
      </c>
      <c r="F81" s="63">
        <f>F80</f>
        <v>130.23422088233224</v>
      </c>
      <c r="G81" s="62">
        <v>0</v>
      </c>
      <c r="K81" s="63">
        <f t="shared" si="75"/>
        <v>117.50141279942937</v>
      </c>
      <c r="L81" s="62">
        <f t="shared" si="72"/>
        <v>0.06820718955944156</v>
      </c>
      <c r="M81" s="63">
        <f>M79+N$30</f>
        <v>101.09307221170134</v>
      </c>
      <c r="N81" s="62">
        <f>(1/(sss_4*(2*3.141621)^0.5))*EXP(-((M81-m_4-G$33/2)^2)/(2*sss_4^2))</f>
        <v>0.00031809875007903095</v>
      </c>
    </row>
    <row r="82" spans="4:14" s="44" customFormat="1" ht="24.75" customHeight="1">
      <c r="D82" s="63">
        <f t="shared" si="74"/>
        <v>118.77342082881103</v>
      </c>
      <c r="E82" s="62">
        <f t="shared" si="73"/>
        <v>0.10879423422977508</v>
      </c>
      <c r="F82" s="63">
        <f>F80+G$33</f>
        <v>130.07373346642763</v>
      </c>
      <c r="G82" s="62">
        <f>(1/(ss_4*(2*3.141621)^0.5))*EXP(-((F82-mm_4-G$33/2)^2)/(2*ss_4^2))</f>
        <v>0.0014914265614316775</v>
      </c>
      <c r="K82" s="63">
        <f t="shared" si="75"/>
        <v>117.95570138135128</v>
      </c>
      <c r="L82" s="62">
        <f t="shared" si="72"/>
        <v>0.06906843105028625</v>
      </c>
      <c r="M82" s="63">
        <f>M81</f>
        <v>101.09307221170134</v>
      </c>
      <c r="N82" s="62">
        <v>0</v>
      </c>
    </row>
    <row r="83" spans="4:14" s="44" customFormat="1" ht="24.75" customHeight="1">
      <c r="D83" s="63">
        <f t="shared" si="74"/>
        <v>119.04599397796417</v>
      </c>
      <c r="E83" s="62">
        <f t="shared" si="73"/>
        <v>0.11155903555809564</v>
      </c>
      <c r="F83" s="63">
        <f>F82</f>
        <v>130.07373346642763</v>
      </c>
      <c r="G83" s="62">
        <v>0</v>
      </c>
      <c r="K83" s="63">
        <f t="shared" si="75"/>
        <v>118.40998996327318</v>
      </c>
      <c r="L83" s="62">
        <f t="shared" si="72"/>
        <v>0.06950312128946007</v>
      </c>
      <c r="M83" s="63">
        <f>M81+N$30</f>
        <v>100.06943649014511</v>
      </c>
      <c r="N83" s="62">
        <f>(1/(sss_4*(2*3.141621)^0.5))*EXP(-((M83-m_4-G$33/2)^2)/(2*sss_4^2))</f>
        <v>0.00017426483724694523</v>
      </c>
    </row>
    <row r="84" spans="4:14" s="44" customFormat="1" ht="24.75" customHeight="1">
      <c r="D84" s="63">
        <f t="shared" si="74"/>
        <v>119.31856712711732</v>
      </c>
      <c r="E84" s="62">
        <f t="shared" si="73"/>
        <v>0.11367864926573773</v>
      </c>
      <c r="F84" s="63">
        <f>F82+G$33</f>
        <v>129.91324605052301</v>
      </c>
      <c r="G84" s="62">
        <f>(1/(ss_4*(2*3.141621)^0.5))*EXP(-((F84-mm_4-G$33/2)^2)/(2*ss_4^2))</f>
        <v>0.0017095925176702877</v>
      </c>
      <c r="K84" s="63">
        <f t="shared" si="75"/>
        <v>118.86427854519508</v>
      </c>
      <c r="L84" s="62">
        <f t="shared" si="72"/>
        <v>0.06950312128946022</v>
      </c>
      <c r="M84" s="63">
        <f>M83</f>
        <v>100.06943649014511</v>
      </c>
      <c r="N84" s="62">
        <v>0</v>
      </c>
    </row>
    <row r="85" spans="4:14" s="44" customFormat="1" ht="24.75" customHeight="1">
      <c r="D85" s="63">
        <f t="shared" si="74"/>
        <v>119.59114027627047</v>
      </c>
      <c r="E85" s="62">
        <f t="shared" si="73"/>
        <v>0.11511405175047817</v>
      </c>
      <c r="F85" s="63">
        <f>F84</f>
        <v>129.91324605052301</v>
      </c>
      <c r="G85" s="62">
        <v>0</v>
      </c>
      <c r="K85" s="63">
        <f t="shared" si="75"/>
        <v>119.31856712711698</v>
      </c>
      <c r="L85" s="62">
        <f t="shared" si="72"/>
        <v>0.06906843105028673</v>
      </c>
      <c r="M85" s="63">
        <f>M83+N$30</f>
        <v>99.04580076858888</v>
      </c>
      <c r="N85" s="62">
        <f>(1/(sss_4*(2*3.141621)^0.5))*EXP(-((M85-m_4-G$33/2)^2)/(2*sss_4^2))</f>
        <v>9.247482878602788E-05</v>
      </c>
    </row>
    <row r="86" spans="1:14" ht="24.75" customHeight="1">
      <c r="A86" s="44"/>
      <c r="B86" s="44"/>
      <c r="C86" s="44"/>
      <c r="D86" s="63">
        <f t="shared" si="74"/>
        <v>119.86371342542361</v>
      </c>
      <c r="E86" s="62">
        <f t="shared" si="73"/>
        <v>0.11583853548243381</v>
      </c>
      <c r="F86" s="63">
        <f>F84+G$33</f>
        <v>129.7527586346184</v>
      </c>
      <c r="G86" s="62">
        <f>(1/(ss_4*(2*3.141621)^0.5))*EXP(-((F86-mm_4-G$33/2)^2)/(2*ss_4^2))</f>
        <v>0.0019554142080406896</v>
      </c>
      <c r="H86" s="44"/>
      <c r="I86" s="44"/>
      <c r="J86" s="44"/>
      <c r="K86" s="63">
        <f t="shared" si="75"/>
        <v>119.77285570903888</v>
      </c>
      <c r="L86" s="62">
        <f t="shared" si="72"/>
        <v>0.06820718955944237</v>
      </c>
      <c r="M86" s="63">
        <f>M85</f>
        <v>99.04580076858888</v>
      </c>
      <c r="N86" s="62">
        <v>0</v>
      </c>
    </row>
    <row r="87" spans="1:14" ht="24.75" customHeight="1">
      <c r="A87" s="44"/>
      <c r="B87" s="44"/>
      <c r="C87" s="44"/>
      <c r="D87" s="63">
        <f t="shared" si="74"/>
        <v>120.13628657457676</v>
      </c>
      <c r="E87" s="62">
        <f t="shared" si="73"/>
        <v>0.11583853548243332</v>
      </c>
      <c r="F87" s="63">
        <f>F86</f>
        <v>129.7527586346184</v>
      </c>
      <c r="G87" s="62">
        <v>0</v>
      </c>
      <c r="H87" s="44"/>
      <c r="I87" s="44"/>
      <c r="J87" s="44"/>
      <c r="K87" s="63">
        <f t="shared" si="75"/>
        <v>120.22714429096078</v>
      </c>
      <c r="L87" s="62">
        <f t="shared" si="72"/>
        <v>0.06693542133485705</v>
      </c>
      <c r="M87" s="63">
        <f>M85+N$30</f>
        <v>98.02216504703264</v>
      </c>
      <c r="N87" s="62">
        <f>(1/(sss_4*(2*3.141621)^0.5))*EXP(-((M87-m_4-G$33/2)^2)/(2*sss_4^2))</f>
        <v>4.7533881074422765E-05</v>
      </c>
    </row>
    <row r="88" spans="1:14" ht="24.75" customHeight="1">
      <c r="A88" s="44"/>
      <c r="B88" s="44"/>
      <c r="C88" s="44"/>
      <c r="D88" s="63">
        <f t="shared" si="74"/>
        <v>120.4088597237299</v>
      </c>
      <c r="E88" s="62">
        <f t="shared" si="73"/>
        <v>0.11511405175047672</v>
      </c>
      <c r="F88" s="63">
        <f>F86+G$33</f>
        <v>129.5922712187138</v>
      </c>
      <c r="G88" s="62">
        <f>(1/(ss_4*(2*3.141621)^0.5))*EXP(-((F88-mm_4-G$33/2)^2)/(2*ss_4^2))</f>
        <v>0.0022317232992725856</v>
      </c>
      <c r="H88" s="44"/>
      <c r="I88" s="44"/>
      <c r="J88" s="44"/>
      <c r="K88" s="63">
        <f t="shared" si="75"/>
        <v>120.68143287288268</v>
      </c>
      <c r="L88" s="62">
        <f t="shared" si="72"/>
        <v>0.06527654053786468</v>
      </c>
      <c r="M88" s="63">
        <f>M87</f>
        <v>98.02216504703264</v>
      </c>
      <c r="N88" s="62">
        <v>0</v>
      </c>
    </row>
    <row r="89" spans="1:14" ht="24.75" customHeight="1">
      <c r="A89" s="12"/>
      <c r="B89" s="12"/>
      <c r="C89" s="12"/>
      <c r="D89" s="63">
        <f t="shared" si="74"/>
        <v>120.68143287288305</v>
      </c>
      <c r="E89" s="62">
        <f t="shared" si="73"/>
        <v>0.1136786492657353</v>
      </c>
      <c r="F89" s="63">
        <f>F88</f>
        <v>129.5922712187138</v>
      </c>
      <c r="G89" s="62">
        <v>0</v>
      </c>
      <c r="H89" s="12"/>
      <c r="I89" s="44"/>
      <c r="J89" s="12"/>
      <c r="K89" s="63">
        <f t="shared" si="75"/>
        <v>121.13572145480458</v>
      </c>
      <c r="L89" s="62">
        <f t="shared" si="72"/>
        <v>0.06326063409494082</v>
      </c>
      <c r="M89" s="63">
        <f>M87+N$30</f>
        <v>96.99852932547641</v>
      </c>
      <c r="N89" s="62">
        <f>(1/(sss_4*(2*3.141621)^0.5))*EXP(-((M89-m_4-G$33/2)^2)/(2*sss_4^2))</f>
        <v>2.3667314567663285E-05</v>
      </c>
    </row>
    <row r="90" spans="1:14" ht="24.75" customHeight="1">
      <c r="A90" s="12"/>
      <c r="B90" s="12"/>
      <c r="C90" s="12"/>
      <c r="D90" s="63">
        <f t="shared" si="74"/>
        <v>120.9540060220362</v>
      </c>
      <c r="E90" s="62">
        <f t="shared" si="73"/>
        <v>0.11155903555809232</v>
      </c>
      <c r="F90" s="63">
        <f>F88+G$33</f>
        <v>129.43178380280918</v>
      </c>
      <c r="G90" s="62">
        <f>(1/(ss_4*(2*3.141621)^0.5))*EXP(-((F90-mm_4-G$33/2)^2)/(2*ss_4^2))</f>
        <v>0.002541542354518385</v>
      </c>
      <c r="H90" s="12"/>
      <c r="I90" s="44"/>
      <c r="J90" s="12"/>
      <c r="K90" s="63">
        <f t="shared" si="75"/>
        <v>121.59001003672648</v>
      </c>
      <c r="L90" s="62">
        <f t="shared" si="72"/>
        <v>0.06092355448930302</v>
      </c>
      <c r="M90" s="63">
        <f>M89</f>
        <v>96.99852932547641</v>
      </c>
      <c r="N90" s="62">
        <v>0</v>
      </c>
    </row>
    <row r="91" spans="1:14" ht="24.75" customHeight="1">
      <c r="A91" s="12"/>
      <c r="B91" s="12"/>
      <c r="C91" s="12"/>
      <c r="D91" s="63">
        <f t="shared" si="74"/>
        <v>121.22657917118934</v>
      </c>
      <c r="E91" s="62">
        <f t="shared" si="73"/>
        <v>0.10879423422977093</v>
      </c>
      <c r="F91" s="63">
        <f>F90</f>
        <v>129.43178380280918</v>
      </c>
      <c r="G91" s="62">
        <v>0</v>
      </c>
      <c r="H91" s="12"/>
      <c r="I91" s="44"/>
      <c r="J91" s="12"/>
      <c r="K91" s="63">
        <f t="shared" si="75"/>
        <v>122.04429861864838</v>
      </c>
      <c r="L91" s="62">
        <f t="shared" si="72"/>
        <v>0.05830586042349608</v>
      </c>
      <c r="M91" s="63">
        <f>M89+N$30</f>
        <v>95.97489360392018</v>
      </c>
      <c r="N91" s="62">
        <f>(1/(sss_4*(2*3.141621)^0.5))*EXP(-((M91-m_4-G$33/2)^2)/(2*sss_4^2))</f>
        <v>1.1414599008504144E-05</v>
      </c>
    </row>
    <row r="92" spans="1:14" ht="24.75" customHeight="1">
      <c r="A92" s="12"/>
      <c r="B92" s="12"/>
      <c r="C92" s="12"/>
      <c r="D92" s="63">
        <f t="shared" si="74"/>
        <v>121.49915232034249</v>
      </c>
      <c r="E92" s="62">
        <f t="shared" si="73"/>
        <v>0.10543439015823045</v>
      </c>
      <c r="F92" s="63">
        <f>F90+G$33</f>
        <v>129.27129638690457</v>
      </c>
      <c r="G92" s="62">
        <f>(1/(ss_4*(2*3.141621)^0.5))*EXP(-((F92-mm_4-G$33/2)^2)/(2*ss_4^2))</f>
        <v>0.002888083721323729</v>
      </c>
      <c r="H92" s="12"/>
      <c r="I92" s="12"/>
      <c r="J92" s="12"/>
      <c r="K92" s="63">
        <f t="shared" si="75"/>
        <v>122.49858720057028</v>
      </c>
      <c r="L92" s="62">
        <f t="shared" si="72"/>
        <v>0.055451649031126427</v>
      </c>
      <c r="M92" s="63">
        <f>M91</f>
        <v>95.97489360392018</v>
      </c>
      <c r="N92" s="62">
        <v>0</v>
      </c>
    </row>
    <row r="93" spans="1:14" ht="24.75" customHeight="1">
      <c r="A93" s="12"/>
      <c r="B93" s="12"/>
      <c r="C93" s="12"/>
      <c r="D93" s="63">
        <f t="shared" si="74"/>
        <v>121.77172546949564</v>
      </c>
      <c r="E93" s="62">
        <f t="shared" si="73"/>
        <v>0.10153925748216677</v>
      </c>
      <c r="F93" s="63">
        <f>F92</f>
        <v>129.27129638690457</v>
      </c>
      <c r="G93" s="62">
        <v>0</v>
      </c>
      <c r="H93" s="12"/>
      <c r="I93" s="12"/>
      <c r="J93" s="12"/>
      <c r="K93" s="63">
        <f t="shared" si="75"/>
        <v>122.95287578249219</v>
      </c>
      <c r="L93" s="62">
        <f t="shared" si="72"/>
        <v>0.05240732648518334</v>
      </c>
      <c r="M93" s="63">
        <f>M91+N$30</f>
        <v>94.95125788236395</v>
      </c>
      <c r="N93" s="62">
        <f>(1/(sss_4*(2*3.141621)^0.5))*EXP(-((M93-m_4-G$33/2)^2)/(2*sss_4^2))</f>
        <v>5.332591354920746E-06</v>
      </c>
    </row>
    <row r="94" spans="1:14" ht="24.75" customHeight="1">
      <c r="A94" s="12"/>
      <c r="B94" s="12"/>
      <c r="C94" s="12"/>
      <c r="D94" s="63">
        <f t="shared" si="74"/>
        <v>122.04429861864878</v>
      </c>
      <c r="E94" s="62">
        <f t="shared" si="73"/>
        <v>0.09717643403915462</v>
      </c>
      <c r="F94" s="63">
        <f>F92+G$33</f>
        <v>129.11080897099995</v>
      </c>
      <c r="G94" s="62">
        <f>(1/(ss_4*(2*3.141621)^0.5))*EXP(-((F94-mm_4-G$33/2)^2)/(2*ss_4^2))</f>
        <v>0.003274746063258901</v>
      </c>
      <c r="H94" s="12"/>
      <c r="I94" s="12"/>
      <c r="J94" s="12"/>
      <c r="K94" s="63">
        <f t="shared" si="75"/>
        <v>123.40716436441409</v>
      </c>
      <c r="L94" s="62">
        <f t="shared" si="72"/>
        <v>0.04922036461562377</v>
      </c>
      <c r="M94" s="63">
        <f>M93</f>
        <v>94.95125788236395</v>
      </c>
      <c r="N94" s="62">
        <v>0</v>
      </c>
    </row>
    <row r="95" spans="1:14" ht="24.75" customHeight="1">
      <c r="A95" s="12"/>
      <c r="B95" s="12"/>
      <c r="C95" s="12"/>
      <c r="D95" s="63">
        <f t="shared" si="74"/>
        <v>122.31687176780193</v>
      </c>
      <c r="E95" s="62">
        <f t="shared" si="73"/>
        <v>0.09241941505187132</v>
      </c>
      <c r="F95" s="63">
        <f>F94</f>
        <v>129.11080897099995</v>
      </c>
      <c r="G95" s="62">
        <v>0</v>
      </c>
      <c r="H95" s="12"/>
      <c r="I95" s="12"/>
      <c r="J95" s="12"/>
      <c r="K95" s="63">
        <f t="shared" si="75"/>
        <v>123.86145294633599</v>
      </c>
      <c r="L95" s="62">
        <f t="shared" si="72"/>
        <v>0.04593808956379787</v>
      </c>
      <c r="M95" s="63">
        <f>M93+N$30</f>
        <v>93.92762216080772</v>
      </c>
      <c r="N95" s="62">
        <f>(1/(sss_4*(2*3.141621)^0.5))*EXP(-((M95-m_4-G$33/2)^2)/(2*sss_4^2))</f>
        <v>2.4131366607367736E-06</v>
      </c>
    </row>
    <row r="96" spans="1:14" ht="24.75" customHeight="1">
      <c r="A96" s="12"/>
      <c r="B96" s="12"/>
      <c r="C96" s="12"/>
      <c r="D96" s="63">
        <f t="shared" si="74"/>
        <v>122.58944491695507</v>
      </c>
      <c r="E96" s="62">
        <f t="shared" si="73"/>
        <v>0.08734554414196573</v>
      </c>
      <c r="F96" s="63">
        <f>F94+G$33</f>
        <v>128.95032155509534</v>
      </c>
      <c r="G96" s="62">
        <f>(1/(ss_4*(2*3.141621)^0.5))*EXP(-((F96-mm_4-G$33/2)^2)/(2*ss_4^2))</f>
        <v>0.003705108256689431</v>
      </c>
      <c r="H96" s="12"/>
      <c r="I96" s="12"/>
      <c r="J96" s="12"/>
      <c r="K96" s="63">
        <f t="shared" si="75"/>
        <v>124.31574152825789</v>
      </c>
      <c r="L96" s="62">
        <f t="shared" si="72"/>
        <v>0.042606544759968286</v>
      </c>
      <c r="M96" s="63">
        <f>M95</f>
        <v>93.92762216080772</v>
      </c>
      <c r="N96" s="62">
        <v>0</v>
      </c>
    </row>
    <row r="97" spans="1:14" ht="24.75" customHeight="1">
      <c r="A97" s="12"/>
      <c r="B97" s="12"/>
      <c r="C97" s="12"/>
      <c r="D97" s="63">
        <f t="shared" si="74"/>
        <v>122.86201806610822</v>
      </c>
      <c r="E97" s="62">
        <f t="shared" si="73"/>
        <v>0.08203394102603273</v>
      </c>
      <c r="F97" s="63">
        <f>F96</f>
        <v>128.95032155509534</v>
      </c>
      <c r="G97" s="62">
        <v>0</v>
      </c>
      <c r="H97" s="12"/>
      <c r="I97" s="12"/>
      <c r="J97" s="12"/>
      <c r="K97" s="63">
        <f t="shared" si="75"/>
        <v>124.77003011017979</v>
      </c>
      <c r="L97" s="62">
        <f aca="true" t="shared" si="76" ref="L97:L128">(1/(sss_4*(2*3.141621)^0.5))*EXP(-((K100-m_4)^2)/(2*sss_4^2))</f>
        <v>0.03926946492780752</v>
      </c>
      <c r="M97" s="63">
        <f>M95+N$30</f>
        <v>92.90398643925148</v>
      </c>
      <c r="N97" s="62">
        <f>(1/(sss_4*(2*3.141621)^0.5))*EXP(-((M97-m_4-G$33/2)^2)/(2*sss_4^2))</f>
        <v>1.0577706180426905E-06</v>
      </c>
    </row>
    <row r="98" spans="1:14" ht="24.75" customHeight="1">
      <c r="A98" s="12"/>
      <c r="B98" s="12"/>
      <c r="C98" s="12"/>
      <c r="D98" s="63">
        <f t="shared" si="74"/>
        <v>123.13459121526137</v>
      </c>
      <c r="E98" s="62">
        <f t="shared" si="73"/>
        <v>0.07656348260632265</v>
      </c>
      <c r="F98" s="63">
        <f>F96+G$33</f>
        <v>128.78983413919073</v>
      </c>
      <c r="G98" s="62">
        <f>(1/(ss_4*(2*3.141621)^0.5))*EXP(-((F98-mm_4-G$33/2)^2)/(2*ss_4^2))</f>
        <v>0.004182920378590802</v>
      </c>
      <c r="H98" s="12"/>
      <c r="I98" s="12"/>
      <c r="J98" s="12"/>
      <c r="K98" s="63">
        <f t="shared" si="75"/>
        <v>125.22431869210169</v>
      </c>
      <c r="L98" s="62">
        <f t="shared" si="76"/>
        <v>0.03596739080540925</v>
      </c>
      <c r="M98" s="63">
        <f>M97</f>
        <v>92.90398643925148</v>
      </c>
      <c r="N98" s="62">
        <v>0</v>
      </c>
    </row>
    <row r="99" spans="1:14" ht="24.75" customHeight="1">
      <c r="A99" s="12"/>
      <c r="B99" s="12"/>
      <c r="C99" s="12"/>
      <c r="D99" s="63">
        <f t="shared" si="74"/>
        <v>123.40716436441451</v>
      </c>
      <c r="E99" s="62">
        <f t="shared" si="73"/>
        <v>0.07101090793327317</v>
      </c>
      <c r="F99" s="63">
        <f>F98</f>
        <v>128.78983413919073</v>
      </c>
      <c r="G99" s="62">
        <v>0</v>
      </c>
      <c r="H99" s="12"/>
      <c r="I99" s="12"/>
      <c r="J99" s="12"/>
      <c r="K99" s="63">
        <f t="shared" si="75"/>
        <v>125.67860727402359</v>
      </c>
      <c r="L99" s="62">
        <f t="shared" si="76"/>
        <v>0.032736946296478796</v>
      </c>
      <c r="M99" s="63">
        <f>M97+N$30</f>
        <v>91.88035071769525</v>
      </c>
      <c r="N99" s="62">
        <f>(1/(sss_4*(2*3.141621)^0.5))*EXP(-((M99-m_4-G$33/2)^2)/(2*sss_4^2))</f>
        <v>4.4912481322427217E-07</v>
      </c>
    </row>
    <row r="100" spans="1:14" ht="24.75" customHeight="1">
      <c r="A100" s="12"/>
      <c r="B100" s="12"/>
      <c r="C100" s="12"/>
      <c r="D100" s="63">
        <f t="shared" si="74"/>
        <v>123.67973751356766</v>
      </c>
      <c r="E100" s="62">
        <f aca="true" t="shared" si="77" ref="E100:E131">(1/(ss_4*(2*3.141621)^0.5))*EXP(-((D100-mm_4)^2)/(2*ss_4^2))</f>
        <v>0.06544910821300515</v>
      </c>
      <c r="F100" s="63">
        <f>F98+G$33</f>
        <v>128.62934672328612</v>
      </c>
      <c r="G100" s="62">
        <f>(1/(ss_4*(2*3.141621)^0.5))*EXP(-((F100-mm_4-G$33/2)^2)/(2*ss_4^2))</f>
        <v>0.004712091521412755</v>
      </c>
      <c r="H100" s="12"/>
      <c r="I100" s="12"/>
      <c r="J100" s="12"/>
      <c r="K100" s="63">
        <f t="shared" si="75"/>
        <v>126.13289585594549</v>
      </c>
      <c r="L100" s="62">
        <f t="shared" si="76"/>
        <v>0.029610291324889352</v>
      </c>
      <c r="M100" s="63">
        <f>M99</f>
        <v>91.88035071769525</v>
      </c>
      <c r="N100" s="62">
        <v>0</v>
      </c>
    </row>
    <row r="101" spans="1:14" ht="24.75" customHeight="1">
      <c r="A101" s="12"/>
      <c r="B101" s="12"/>
      <c r="C101" s="12"/>
      <c r="D101" s="63">
        <f aca="true" t="shared" si="78" ref="D101:D132">D100+E$33</f>
        <v>123.9523106627208</v>
      </c>
      <c r="E101" s="62">
        <f t="shared" si="77"/>
        <v>0.05994565134234136</v>
      </c>
      <c r="F101" s="63">
        <f>F100</f>
        <v>128.62934672328612</v>
      </c>
      <c r="G101" s="62">
        <v>0</v>
      </c>
      <c r="H101" s="12"/>
      <c r="I101" s="12"/>
      <c r="J101" s="12"/>
      <c r="K101" s="63">
        <f aca="true" t="shared" si="79" ref="K101:K132">K100+L$30</f>
        <v>126.58718443786739</v>
      </c>
      <c r="L101" s="62">
        <f t="shared" si="76"/>
        <v>0.02661475524953444</v>
      </c>
      <c r="M101" s="63">
        <f>M99+N$30</f>
        <v>90.85671499613902</v>
      </c>
      <c r="N101" s="62">
        <f>(1/(sss_4*(2*3.141621)^0.5))*EXP(-((M101-m_4-G$33/2)^2)/(2*sss_4^2))</f>
        <v>1.8471772381487055E-07</v>
      </c>
    </row>
    <row r="102" spans="1:14" ht="24.75" customHeight="1">
      <c r="A102" s="12"/>
      <c r="B102" s="12"/>
      <c r="C102" s="12"/>
      <c r="D102" s="63">
        <f t="shared" si="78"/>
        <v>124.22488381187395</v>
      </c>
      <c r="E102" s="62">
        <f t="shared" si="77"/>
        <v>0.0545615771607907</v>
      </c>
      <c r="F102" s="63">
        <f>F100+G$33</f>
        <v>128.4688593073815</v>
      </c>
      <c r="G102" s="62">
        <f>(1/(ss_4*(2*3.141621)^0.5))*EXP(-((F102-mm_4-G$33/2)^2)/(2*ss_4^2))</f>
        <v>0.005296674187328383</v>
      </c>
      <c r="H102" s="12"/>
      <c r="I102" s="12"/>
      <c r="J102" s="12"/>
      <c r="K102" s="63">
        <f t="shared" si="79"/>
        <v>127.0414730197893</v>
      </c>
      <c r="L102" s="62">
        <f t="shared" si="76"/>
        <v>0.023772647753670613</v>
      </c>
      <c r="M102" s="63">
        <f>M101</f>
        <v>90.85671499613902</v>
      </c>
      <c r="N102" s="62">
        <v>0</v>
      </c>
    </row>
    <row r="103" spans="1:14" ht="24.75" customHeight="1">
      <c r="A103" s="12"/>
      <c r="B103" s="12"/>
      <c r="C103" s="12"/>
      <c r="D103" s="63">
        <f t="shared" si="78"/>
        <v>124.4974569610271</v>
      </c>
      <c r="E103" s="62">
        <f t="shared" si="77"/>
        <v>0.04935048554147512</v>
      </c>
      <c r="F103" s="63">
        <f>F102</f>
        <v>128.4688593073815</v>
      </c>
      <c r="G103" s="62">
        <v>0</v>
      </c>
      <c r="H103" s="12"/>
      <c r="I103" s="12"/>
      <c r="J103" s="12"/>
      <c r="K103" s="63">
        <f t="shared" si="79"/>
        <v>127.4957616017112</v>
      </c>
      <c r="L103" s="62">
        <f t="shared" si="76"/>
        <v>0.021101237037290773</v>
      </c>
      <c r="M103" s="63">
        <f>M101+N$30</f>
        <v>89.83307927458279</v>
      </c>
      <c r="N103" s="62">
        <f>(1/(sss_4*(2*3.141621)^0.5))*EXP(-((M103-m_4-G$33/2)^2)/(2*sss_4^2))</f>
        <v>7.358953446950466E-08</v>
      </c>
    </row>
    <row r="104" spans="1:14" ht="24.75" customHeight="1">
      <c r="A104" s="12"/>
      <c r="B104" s="12"/>
      <c r="C104" s="12"/>
      <c r="D104" s="63">
        <f t="shared" si="78"/>
        <v>124.77003011018024</v>
      </c>
      <c r="E104" s="62">
        <f t="shared" si="77"/>
        <v>0.044357925415883834</v>
      </c>
      <c r="F104" s="63">
        <f>F102+G$33</f>
        <v>128.3083718914769</v>
      </c>
      <c r="G104" s="62">
        <f>(1/(ss_4*(2*3.141621)^0.5))*EXP(-((F104-mm_4-G$33/2)^2)/(2*ss_4^2))</f>
        <v>0.005940845037247842</v>
      </c>
      <c r="H104" s="12"/>
      <c r="I104" s="12"/>
      <c r="J104" s="12"/>
      <c r="K104" s="63">
        <f t="shared" si="79"/>
        <v>127.9500501836331</v>
      </c>
      <c r="L104" s="62">
        <f t="shared" si="76"/>
        <v>0.018612879211011617</v>
      </c>
      <c r="M104" s="63">
        <f>M103</f>
        <v>89.83307927458279</v>
      </c>
      <c r="N104" s="62">
        <v>0</v>
      </c>
    </row>
    <row r="105" spans="1:14" ht="24.75" customHeight="1">
      <c r="A105" s="12"/>
      <c r="B105" s="12"/>
      <c r="C105" s="12"/>
      <c r="D105" s="63">
        <f t="shared" si="78"/>
        <v>125.04260325933339</v>
      </c>
      <c r="E105" s="62">
        <f t="shared" si="77"/>
        <v>0.03962107958944441</v>
      </c>
      <c r="F105" s="63">
        <f>F104</f>
        <v>128.3083718914769</v>
      </c>
      <c r="G105" s="62">
        <v>0</v>
      </c>
      <c r="H105" s="12"/>
      <c r="I105" s="12"/>
      <c r="J105" s="12"/>
      <c r="K105" s="63">
        <f t="shared" si="79"/>
        <v>128.404338765555</v>
      </c>
      <c r="L105" s="62">
        <f t="shared" si="76"/>
        <v>0.016315278217394646</v>
      </c>
      <c r="M105" s="63">
        <f>M103+N$30</f>
        <v>88.80944355302655</v>
      </c>
      <c r="N105" s="62">
        <f>(1/(sss_4*(2*3.141621)^0.5))*EXP(-((M105-m_4-G$33/2)^2)/(2*sss_4^2))</f>
        <v>2.8398114850666385E-08</v>
      </c>
    </row>
    <row r="106" spans="1:14" ht="24.75" customHeight="1">
      <c r="A106" s="12"/>
      <c r="B106" s="12"/>
      <c r="C106" s="12"/>
      <c r="D106" s="63">
        <f t="shared" si="78"/>
        <v>125.31517640848654</v>
      </c>
      <c r="E106" s="62">
        <f t="shared" si="77"/>
        <v>0.035168728395478355</v>
      </c>
      <c r="F106" s="63">
        <f>F104+G$33</f>
        <v>128.14788447557228</v>
      </c>
      <c r="G106" s="62">
        <f>(1/(ss_4*(2*3.141621)^0.5))*EXP(-((F106-mm_4-G$33/2)^2)/(2*ss_4^2))</f>
        <v>0.006648881800130487</v>
      </c>
      <c r="H106" s="12"/>
      <c r="I106" s="12"/>
      <c r="J106" s="12"/>
      <c r="K106" s="63">
        <f t="shared" si="79"/>
        <v>128.8586273474769</v>
      </c>
      <c r="L106" s="62">
        <f t="shared" si="76"/>
        <v>0.014211852492195011</v>
      </c>
      <c r="M106" s="63">
        <f>M105</f>
        <v>88.80944355302655</v>
      </c>
      <c r="N106" s="62">
        <v>0</v>
      </c>
    </row>
    <row r="107" spans="1:14" ht="24.75" customHeight="1">
      <c r="A107" s="12"/>
      <c r="B107" s="12"/>
      <c r="C107" s="12"/>
      <c r="D107" s="63">
        <f t="shared" si="78"/>
        <v>125.58774955763968</v>
      </c>
      <c r="E107" s="62">
        <f t="shared" si="77"/>
        <v>0.031021465351680138</v>
      </c>
      <c r="F107" s="63">
        <f>F106</f>
        <v>128.14788447557228</v>
      </c>
      <c r="G107" s="62">
        <v>0</v>
      </c>
      <c r="H107" s="12"/>
      <c r="I107" s="12"/>
      <c r="J107" s="12"/>
      <c r="K107" s="63">
        <f t="shared" si="79"/>
        <v>129.3129159293988</v>
      </c>
      <c r="L107" s="62">
        <f t="shared" si="76"/>
        <v>0.012302182928944938</v>
      </c>
      <c r="M107" s="63">
        <f>M105+N$30</f>
        <v>87.78580783147032</v>
      </c>
      <c r="N107" s="62">
        <f>(1/(sss_4*(2*3.141621)^0.5))*EXP(-((M107-m_4-G$33/2)^2)/(2*sss_4^2))</f>
        <v>1.0615218438901453E-08</v>
      </c>
    </row>
    <row r="108" spans="1:14" ht="24.75" customHeight="1">
      <c r="A108" s="12"/>
      <c r="B108" s="12"/>
      <c r="C108" s="12"/>
      <c r="D108" s="63">
        <f t="shared" si="78"/>
        <v>125.86032270679283</v>
      </c>
      <c r="E108" s="62">
        <f t="shared" si="77"/>
        <v>0.027192130362318913</v>
      </c>
      <c r="F108" s="63">
        <f>F106+G$33</f>
        <v>127.98739705966767</v>
      </c>
      <c r="G108" s="62">
        <f>(1/(ss_4*(2*3.141621)^0.5))*EXP(-((F108-mm_4-G$33/2)^2)/(2*ss_4^2))</f>
        <v>0.0074251361856741485</v>
      </c>
      <c r="H108" s="12"/>
      <c r="I108" s="12"/>
      <c r="J108" s="12"/>
      <c r="K108" s="63">
        <f t="shared" si="79"/>
        <v>129.7672045113207</v>
      </c>
      <c r="L108" s="62">
        <f t="shared" si="76"/>
        <v>0.01058251644445441</v>
      </c>
      <c r="M108" s="63">
        <f>M107</f>
        <v>87.78580783147032</v>
      </c>
      <c r="N108" s="62">
        <v>0</v>
      </c>
    </row>
    <row r="109" spans="1:14" ht="24.75" customHeight="1">
      <c r="A109" s="12"/>
      <c r="B109" s="12"/>
      <c r="C109" s="12"/>
      <c r="D109" s="63">
        <f t="shared" si="78"/>
        <v>126.13289585594597</v>
      </c>
      <c r="E109" s="62">
        <f t="shared" si="77"/>
        <v>0.02368642082031994</v>
      </c>
      <c r="F109" s="63">
        <f>F108</f>
        <v>127.98739705966767</v>
      </c>
      <c r="G109" s="62">
        <v>0</v>
      </c>
      <c r="H109" s="12"/>
      <c r="I109" s="12"/>
      <c r="J109" s="12"/>
      <c r="K109" s="63">
        <f t="shared" si="79"/>
        <v>130.2214930932426</v>
      </c>
      <c r="L109" s="62">
        <f t="shared" si="76"/>
        <v>0.009046300407993962</v>
      </c>
      <c r="M109" s="63">
        <f>M107+N$30</f>
        <v>86.76217210991409</v>
      </c>
      <c r="N109" s="62">
        <f>(1/(sss_4*(2*3.141621)^0.5))*EXP(-((M109-m_4-G$33/2)^2)/(2*sss_4^2))</f>
        <v>3.843565868586208E-09</v>
      </c>
    </row>
    <row r="110" spans="1:14" ht="24.75" customHeight="1">
      <c r="A110" s="12"/>
      <c r="B110" s="12"/>
      <c r="C110" s="12"/>
      <c r="D110" s="63">
        <f t="shared" si="78"/>
        <v>126.40546900509912</v>
      </c>
      <c r="E110" s="62">
        <f t="shared" si="77"/>
        <v>0.020503638214903575</v>
      </c>
      <c r="F110" s="63">
        <f>F108+G$33</f>
        <v>127.82690964376306</v>
      </c>
      <c r="G110" s="62">
        <f>(1/(ss_4*(2*3.141621)^0.5))*EXP(-((F110-mm_4-G$33/2)^2)/(2*ss_4^2))</f>
        <v>0.008274002688543149</v>
      </c>
      <c r="H110" s="12"/>
      <c r="I110" s="12"/>
      <c r="J110" s="12"/>
      <c r="K110" s="63">
        <f t="shared" si="79"/>
        <v>130.6757816751645</v>
      </c>
      <c r="L110" s="62">
        <f t="shared" si="76"/>
        <v>0.00768472518795989</v>
      </c>
      <c r="M110" s="63">
        <f>M109</f>
        <v>86.76217210991409</v>
      </c>
      <c r="N110" s="62">
        <v>0</v>
      </c>
    </row>
    <row r="111" spans="1:14" ht="24.75" customHeight="1">
      <c r="A111" s="12"/>
      <c r="B111" s="12"/>
      <c r="C111" s="12"/>
      <c r="D111" s="63">
        <f t="shared" si="78"/>
        <v>126.67804215425227</v>
      </c>
      <c r="E111" s="62">
        <f t="shared" si="77"/>
        <v>0.017637527407419785</v>
      </c>
      <c r="F111" s="63">
        <f>F110</f>
        <v>127.82690964376306</v>
      </c>
      <c r="G111" s="62">
        <v>0</v>
      </c>
      <c r="H111" s="12"/>
      <c r="I111" s="12"/>
      <c r="J111" s="12"/>
      <c r="K111" s="63">
        <f t="shared" si="79"/>
        <v>131.1300702570864</v>
      </c>
      <c r="L111" s="62">
        <f t="shared" si="76"/>
        <v>0.006487254848396454</v>
      </c>
      <c r="M111" s="63">
        <f>M109+N$30</f>
        <v>85.73853638835786</v>
      </c>
      <c r="N111" s="62">
        <f>(1/(sss_4*(2*3.141621)^0.5))*EXP(-((M111-m_4-G$33/2)^2)/(2*sss_4^2))</f>
        <v>1.3480490332173514E-09</v>
      </c>
    </row>
    <row r="112" spans="1:14" ht="24.75" customHeight="1">
      <c r="A112" s="12"/>
      <c r="B112" s="12"/>
      <c r="C112" s="12"/>
      <c r="D112" s="63">
        <f t="shared" si="78"/>
        <v>126.95061530340541</v>
      </c>
      <c r="E112" s="62">
        <f t="shared" si="77"/>
        <v>0.015077167346652785</v>
      </c>
      <c r="F112" s="63">
        <f>F110+G$33</f>
        <v>127.66642222785845</v>
      </c>
      <c r="G112" s="62">
        <f>(1/(ss_4*(2*3.141621)^0.5))*EXP(-((F112-mm_4-G$33/2)^2)/(2*ss_4^2))</f>
        <v>0.00919988322490959</v>
      </c>
      <c r="H112" s="12"/>
      <c r="I112" s="12"/>
      <c r="J112" s="12"/>
      <c r="K112" s="63">
        <f t="shared" si="79"/>
        <v>131.5843588390083</v>
      </c>
      <c r="L112" s="62">
        <f t="shared" si="76"/>
        <v>0.005442129341889073</v>
      </c>
      <c r="M112" s="63">
        <f>M111</f>
        <v>85.73853638835786</v>
      </c>
      <c r="N112" s="62">
        <v>0</v>
      </c>
    </row>
    <row r="113" spans="1:14" ht="24.75" customHeight="1">
      <c r="A113" s="12"/>
      <c r="B113" s="12"/>
      <c r="C113" s="12"/>
      <c r="D113" s="63">
        <f t="shared" si="78"/>
        <v>127.22318845255856</v>
      </c>
      <c r="E113" s="62">
        <f t="shared" si="77"/>
        <v>0.01280787531326307</v>
      </c>
      <c r="F113" s="63">
        <f>F112</f>
        <v>127.66642222785845</v>
      </c>
      <c r="G113" s="62">
        <v>0</v>
      </c>
      <c r="H113" s="12"/>
      <c r="I113" s="12"/>
      <c r="J113" s="12"/>
      <c r="K113" s="63">
        <f t="shared" si="79"/>
        <v>132.0386474209302</v>
      </c>
      <c r="L113" s="62">
        <f t="shared" si="76"/>
        <v>0.004536825147259792</v>
      </c>
      <c r="M113" s="63">
        <f>M111+N$30</f>
        <v>84.71490066680163</v>
      </c>
      <c r="N113" s="62">
        <f>(1/(sss_4*(2*3.141621)^0.5))*EXP(-((M113-m_4-G$33/2)^2)/(2*sss_4^2))</f>
        <v>4.5797631561808E-10</v>
      </c>
    </row>
    <row r="114" spans="1:14" ht="24.75" customHeight="1">
      <c r="A114" s="12"/>
      <c r="B114" s="12"/>
      <c r="C114" s="12"/>
      <c r="D114" s="63">
        <f t="shared" si="78"/>
        <v>127.4957616017117</v>
      </c>
      <c r="E114" s="62">
        <f t="shared" si="77"/>
        <v>0.010812091413991061</v>
      </c>
      <c r="F114" s="63">
        <f>F112+G$33</f>
        <v>127.50593481195384</v>
      </c>
      <c r="G114" s="62">
        <f>(1/(ss_4*(2*3.141621)^0.5))*EXP(-((F114-mm_4-G$33/2)^2)/(2*ss_4^2))</f>
        <v>0.010207147602043451</v>
      </c>
      <c r="H114" s="12"/>
      <c r="I114" s="12"/>
      <c r="J114" s="12"/>
      <c r="K114" s="63">
        <f t="shared" si="79"/>
        <v>132.4929360028521</v>
      </c>
      <c r="L114" s="62">
        <f t="shared" si="76"/>
        <v>0.0037584649616663733</v>
      </c>
      <c r="M114" s="63">
        <f>M113</f>
        <v>84.71490066680163</v>
      </c>
      <c r="N114" s="62">
        <v>0</v>
      </c>
    </row>
    <row r="115" spans="1:14" ht="24.75" customHeight="1">
      <c r="A115" s="12"/>
      <c r="B115" s="12"/>
      <c r="C115" s="12"/>
      <c r="D115" s="63">
        <f t="shared" si="78"/>
        <v>127.76833475086485</v>
      </c>
      <c r="E115" s="62">
        <f t="shared" si="77"/>
        <v>0.00907021556981245</v>
      </c>
      <c r="F115" s="63">
        <f>F114</f>
        <v>127.50593481195384</v>
      </c>
      <c r="G115" s="62">
        <v>0</v>
      </c>
      <c r="H115" s="12"/>
      <c r="I115" s="12"/>
      <c r="J115" s="12"/>
      <c r="K115" s="63">
        <f t="shared" si="79"/>
        <v>132.947224584774</v>
      </c>
      <c r="L115" s="62">
        <f t="shared" si="76"/>
        <v>0.0030941705794403362</v>
      </c>
      <c r="M115" s="63">
        <f>M113+N$30</f>
        <v>83.6912649452454</v>
      </c>
      <c r="N115" s="62">
        <f>(1/(sss_4*(2*3.141621)^0.5))*EXP(-((M115-m_4-G$33/2)^2)/(2*sss_4^2))</f>
        <v>1.5071147387917125E-10</v>
      </c>
    </row>
    <row r="116" spans="1:14" ht="24.75" customHeight="1">
      <c r="A116" s="12"/>
      <c r="B116" s="12"/>
      <c r="C116" s="12"/>
      <c r="D116" s="63">
        <f t="shared" si="78"/>
        <v>128.040907900018</v>
      </c>
      <c r="E116" s="62">
        <f t="shared" si="77"/>
        <v>0.007561375245430656</v>
      </c>
      <c r="F116" s="63">
        <f>F114+G$33</f>
        <v>127.34544739604922</v>
      </c>
      <c r="G116" s="62">
        <f>(1/(ss_4*(2*3.141621)^0.5))*EXP(-((F116-mm_4-G$33/2)^2)/(2*ss_4^2))</f>
        <v>0.011300089888624507</v>
      </c>
      <c r="H116" s="12"/>
      <c r="I116" s="12"/>
      <c r="J116" s="12"/>
      <c r="K116" s="63">
        <f t="shared" si="79"/>
        <v>133.4015131666959</v>
      </c>
      <c r="L116" s="62">
        <f t="shared" si="76"/>
        <v>0.002531356315171927</v>
      </c>
      <c r="M116" s="63">
        <f>M115</f>
        <v>83.6912649452454</v>
      </c>
      <c r="N116" s="62">
        <v>0</v>
      </c>
    </row>
    <row r="117" spans="1:14" ht="24.75" customHeight="1">
      <c r="A117" s="12"/>
      <c r="B117" s="12"/>
      <c r="C117" s="12"/>
      <c r="D117" s="63">
        <f t="shared" si="78"/>
        <v>128.31348104917114</v>
      </c>
      <c r="E117" s="62">
        <f t="shared" si="77"/>
        <v>0.006264108269441936</v>
      </c>
      <c r="F117" s="63">
        <f>F116</f>
        <v>127.34544739604922</v>
      </c>
      <c r="G117" s="62">
        <v>0</v>
      </c>
      <c r="H117" s="12"/>
      <c r="I117" s="12"/>
      <c r="J117" s="12"/>
      <c r="K117" s="63">
        <f t="shared" si="79"/>
        <v>133.8558017486178</v>
      </c>
      <c r="L117" s="62">
        <f t="shared" si="76"/>
        <v>0.0020579631394914357</v>
      </c>
      <c r="M117" s="63">
        <f>M115+N$30</f>
        <v>82.66762922368916</v>
      </c>
      <c r="N117" s="62">
        <f>(1/(sss_4*(2*3.141621)^0.5))*EXP(-((M117-m_4-G$33/2)^2)/(2*sss_4^2))</f>
        <v>4.8041392113478975E-11</v>
      </c>
    </row>
    <row r="118" spans="1:14" ht="24.75" customHeight="1">
      <c r="A118" s="12"/>
      <c r="B118" s="12"/>
      <c r="C118" s="12"/>
      <c r="D118" s="63">
        <f t="shared" si="78"/>
        <v>128.5860541983243</v>
      </c>
      <c r="E118" s="62">
        <f t="shared" si="77"/>
        <v>0.005156950965732155</v>
      </c>
      <c r="F118" s="63">
        <f>F116+G$33</f>
        <v>127.18495998014461</v>
      </c>
      <c r="G118" s="62">
        <f>(1/(ss_4*(2*3.141621)^0.5))*EXP(-((F118-mm_4-G$33/2)^2)/(2*ss_4^2))</f>
        <v>0.012482880826787347</v>
      </c>
      <c r="H118" s="12"/>
      <c r="I118" s="12"/>
      <c r="J118" s="12"/>
      <c r="K118" s="63">
        <f t="shared" si="79"/>
        <v>134.3100903305397</v>
      </c>
      <c r="L118" s="62">
        <f t="shared" si="76"/>
        <v>0.001662636018866344</v>
      </c>
      <c r="M118" s="63">
        <f>M117</f>
        <v>82.66762922368916</v>
      </c>
      <c r="N118" s="62">
        <v>0</v>
      </c>
    </row>
    <row r="119" spans="1:14" ht="24.75" customHeight="1">
      <c r="A119" s="12"/>
      <c r="B119" s="12"/>
      <c r="C119" s="12"/>
      <c r="D119" s="63">
        <f t="shared" si="78"/>
        <v>128.85862734747744</v>
      </c>
      <c r="E119" s="62">
        <f t="shared" si="77"/>
        <v>0.0042189271919517235</v>
      </c>
      <c r="F119" s="63">
        <f>F118</f>
        <v>127.18495998014461</v>
      </c>
      <c r="G119" s="62">
        <v>0</v>
      </c>
      <c r="H119" s="12"/>
      <c r="I119" s="12"/>
      <c r="J119" s="12"/>
      <c r="K119" s="63">
        <f t="shared" si="79"/>
        <v>134.7643789124616</v>
      </c>
      <c r="L119" s="62">
        <f t="shared" si="76"/>
        <v>0.0013348487519219783</v>
      </c>
      <c r="M119" s="63">
        <f>M117+N$30</f>
        <v>81.64399350213293</v>
      </c>
      <c r="N119" s="62">
        <f>(1/(sss_4*(2*3.141621)^0.5))*EXP(-((M119-m_4-G$33/2)^2)/(2*sss_4^2))</f>
        <v>1.4833745332018442E-11</v>
      </c>
    </row>
    <row r="120" spans="1:14" ht="24.75" customHeight="1">
      <c r="A120" s="12"/>
      <c r="B120" s="12"/>
      <c r="C120" s="12"/>
      <c r="D120" s="63">
        <f t="shared" si="78"/>
        <v>129.13120049663058</v>
      </c>
      <c r="E120" s="62">
        <f t="shared" si="77"/>
        <v>0.003429938565817799</v>
      </c>
      <c r="F120" s="63">
        <f>F118+G$33</f>
        <v>127.02447256424</v>
      </c>
      <c r="G120" s="62">
        <f>(1/(ss_4*(2*3.141621)^0.5))*EXP(-((F120-mm_4-G$33/2)^2)/(2*ss_4^2))</f>
        <v>0.013759516505863297</v>
      </c>
      <c r="H120" s="12"/>
      <c r="I120" s="12"/>
      <c r="J120" s="12"/>
      <c r="K120" s="63">
        <f t="shared" si="79"/>
        <v>135.2186674943835</v>
      </c>
      <c r="L120" s="62">
        <f t="shared" si="76"/>
        <v>0.0010649818760360935</v>
      </c>
      <c r="M120" s="63">
        <f>M119</f>
        <v>81.64399350213293</v>
      </c>
      <c r="N120" s="62">
        <v>0</v>
      </c>
    </row>
    <row r="121" spans="1:14" ht="24.75" customHeight="1">
      <c r="A121" s="12"/>
      <c r="B121" s="12"/>
      <c r="C121" s="12"/>
      <c r="D121" s="63">
        <f t="shared" si="78"/>
        <v>129.40377364578373</v>
      </c>
      <c r="E121" s="62">
        <f t="shared" si="77"/>
        <v>0.0027710600314428454</v>
      </c>
      <c r="F121" s="63">
        <f>F120</f>
        <v>127.02447256424</v>
      </c>
      <c r="G121" s="62">
        <v>0</v>
      </c>
      <c r="H121" s="12"/>
      <c r="I121" s="12"/>
      <c r="J121" s="12"/>
      <c r="K121" s="63">
        <f t="shared" si="79"/>
        <v>135.6729560763054</v>
      </c>
      <c r="L121" s="62">
        <f t="shared" si="76"/>
        <v>0.0008443600099252939</v>
      </c>
      <c r="M121" s="63">
        <f>M119+N$30</f>
        <v>80.6203577805767</v>
      </c>
      <c r="N121" s="62">
        <f>(1/(sss_4*(2*3.141621)^0.5))*EXP(-((M121-m_4-G$33/2)^2)/(2*sss_4^2))</f>
        <v>4.436617850847418E-12</v>
      </c>
    </row>
    <row r="122" spans="1:14" ht="24.75" customHeight="1">
      <c r="A122" s="12"/>
      <c r="B122" s="12"/>
      <c r="C122" s="12"/>
      <c r="D122" s="63">
        <f t="shared" si="78"/>
        <v>129.67634679493688</v>
      </c>
      <c r="E122" s="62">
        <f t="shared" si="77"/>
        <v>0.0022247479198690776</v>
      </c>
      <c r="F122" s="63">
        <f>F120+G$33</f>
        <v>126.86398514833539</v>
      </c>
      <c r="G122" s="62">
        <f>(1/(ss_4*(2*3.141621)^0.5))*EXP(-((F122-mm_4-G$33/2)^2)/(2*ss_4^2))</f>
        <v>0.015133763601346054</v>
      </c>
      <c r="H122" s="12"/>
      <c r="I122" s="12"/>
      <c r="J122" s="12"/>
      <c r="K122" s="63">
        <f t="shared" si="79"/>
        <v>136.1272446582273</v>
      </c>
      <c r="L122" s="62">
        <f t="shared" si="76"/>
        <v>0.0006652553530349112</v>
      </c>
      <c r="M122" s="63">
        <f>M121</f>
        <v>80.6203577805767</v>
      </c>
      <c r="N122" s="62">
        <v>0</v>
      </c>
    </row>
    <row r="123" spans="1:14" ht="24.75" customHeight="1">
      <c r="A123" s="12"/>
      <c r="B123" s="12"/>
      <c r="C123" s="12"/>
      <c r="D123" s="63">
        <f t="shared" si="78"/>
        <v>129.94891994409002</v>
      </c>
      <c r="E123" s="62">
        <f t="shared" si="77"/>
        <v>0.0017749697933927542</v>
      </c>
      <c r="F123" s="63">
        <f>F122</f>
        <v>126.86398514833539</v>
      </c>
      <c r="G123" s="62">
        <v>0</v>
      </c>
      <c r="H123" s="12"/>
      <c r="I123" s="12"/>
      <c r="J123" s="12"/>
      <c r="K123" s="63">
        <f t="shared" si="79"/>
        <v>136.5815332401492</v>
      </c>
      <c r="L123" s="62">
        <f t="shared" si="76"/>
        <v>0.0005208640475735728</v>
      </c>
      <c r="M123" s="63">
        <f>M121+N$30</f>
        <v>79.59672205902046</v>
      </c>
      <c r="N123" s="62">
        <f>(1/(sss_4*(2*3.141621)^0.5))*EXP(-((M123-m_4-G$33/2)^2)/(2*sss_4^2))</f>
        <v>1.2853434664115697E-12</v>
      </c>
    </row>
    <row r="124" spans="1:14" ht="24.75" customHeight="1">
      <c r="A124" s="12"/>
      <c r="B124" s="12"/>
      <c r="C124" s="12"/>
      <c r="D124" s="63">
        <f t="shared" si="78"/>
        <v>130.22149309324317</v>
      </c>
      <c r="E124" s="62">
        <f t="shared" si="77"/>
        <v>0.0014072666832082182</v>
      </c>
      <c r="F124" s="63">
        <f>F122+G$33</f>
        <v>126.70349773243078</v>
      </c>
      <c r="G124" s="62">
        <f>(1/(ss_4*(2*3.141621)^0.5))*EXP(-((F124-mm_4-G$33/2)^2)/(2*ss_4^2))</f>
        <v>0.016609101569562797</v>
      </c>
      <c r="H124" s="12"/>
      <c r="I124" s="12"/>
      <c r="J124" s="12"/>
      <c r="K124" s="63">
        <f t="shared" si="79"/>
        <v>137.0358218220711</v>
      </c>
      <c r="L124" s="62">
        <f t="shared" si="76"/>
        <v>0.00040526179832887384</v>
      </c>
      <c r="M124" s="63">
        <f>M123</f>
        <v>79.59672205902046</v>
      </c>
      <c r="N124" s="62">
        <v>0</v>
      </c>
    </row>
    <row r="125" spans="1:14" ht="24.75" customHeight="1">
      <c r="A125" s="12"/>
      <c r="B125" s="12"/>
      <c r="C125" s="12"/>
      <c r="D125" s="63">
        <f t="shared" si="78"/>
        <v>130.49406624239631</v>
      </c>
      <c r="E125" s="62">
        <f t="shared" si="77"/>
        <v>0.0011087589217243566</v>
      </c>
      <c r="F125" s="63">
        <f>F124</f>
        <v>126.70349773243078</v>
      </c>
      <c r="G125" s="62">
        <v>0</v>
      </c>
      <c r="H125" s="12"/>
      <c r="I125" s="12"/>
      <c r="J125" s="12"/>
      <c r="K125" s="63">
        <f t="shared" si="79"/>
        <v>137.49011040399301</v>
      </c>
      <c r="L125" s="62">
        <f t="shared" si="76"/>
        <v>0.0003133446147698536</v>
      </c>
      <c r="M125" s="63">
        <f>M123+N$30</f>
        <v>78.57308633746423</v>
      </c>
      <c r="N125" s="62">
        <f>(1/(sss_4*(2*3.141621)^0.5))*EXP(-((M125-m_4-G$33/2)^2)/(2*sss_4^2))</f>
        <v>3.607051431840629E-13</v>
      </c>
    </row>
    <row r="126" spans="1:14" ht="24.75" customHeight="1">
      <c r="A126" s="12"/>
      <c r="B126" s="12"/>
      <c r="C126" s="12"/>
      <c r="D126" s="63">
        <f t="shared" si="78"/>
        <v>130.76663939154946</v>
      </c>
      <c r="E126" s="62">
        <f t="shared" si="77"/>
        <v>0.0008681067459555513</v>
      </c>
      <c r="F126" s="63">
        <f>F124+G$33</f>
        <v>126.54301031652616</v>
      </c>
      <c r="G126" s="62">
        <f>(1/(ss_4*(2*3.141621)^0.5))*EXP(-((F126-mm_4-G$33/2)^2)/(2*ss_4^2))</f>
        <v>0.018188662277454457</v>
      </c>
      <c r="H126" s="12"/>
      <c r="I126" s="12"/>
      <c r="J126" s="12"/>
      <c r="K126" s="63">
        <f t="shared" si="79"/>
        <v>137.94439898591492</v>
      </c>
      <c r="L126" s="62">
        <f t="shared" si="76"/>
        <v>0.00024075986174897502</v>
      </c>
      <c r="M126" s="63">
        <f>M125</f>
        <v>78.57308633746423</v>
      </c>
      <c r="N126" s="62">
        <v>0</v>
      </c>
    </row>
    <row r="127" spans="1:14" ht="24.75" customHeight="1">
      <c r="A127" s="12"/>
      <c r="B127" s="12"/>
      <c r="C127" s="12"/>
      <c r="D127" s="63">
        <f t="shared" si="78"/>
        <v>131.0392125407026</v>
      </c>
      <c r="E127" s="62">
        <f t="shared" si="77"/>
        <v>0.0006754363305477985</v>
      </c>
      <c r="F127" s="63">
        <f>F126</f>
        <v>126.54301031652616</v>
      </c>
      <c r="G127" s="62">
        <v>0</v>
      </c>
      <c r="H127" s="12"/>
      <c r="I127" s="12"/>
      <c r="J127" s="12"/>
      <c r="K127" s="63">
        <f t="shared" si="79"/>
        <v>138.39868756783682</v>
      </c>
      <c r="L127" s="62">
        <f t="shared" si="76"/>
        <v>0.00018383204459809747</v>
      </c>
      <c r="M127" s="63">
        <f>M125+N$30</f>
        <v>77.549450615908</v>
      </c>
      <c r="N127" s="62">
        <f>(1/(sss_4*(2*3.141621)^0.5))*EXP(-((M127-m_4-G$33/2)^2)/(2*sss_4^2))</f>
        <v>9.80508682725868E-14</v>
      </c>
    </row>
    <row r="128" spans="1:14" ht="24.75" customHeight="1">
      <c r="A128" s="12"/>
      <c r="B128" s="12"/>
      <c r="C128" s="12"/>
      <c r="D128" s="63">
        <f t="shared" si="78"/>
        <v>131.31178568985575</v>
      </c>
      <c r="E128" s="62">
        <f t="shared" si="77"/>
        <v>0.0005222410246161625</v>
      </c>
      <c r="F128" s="63">
        <f>F126+G$33</f>
        <v>126.38252290062155</v>
      </c>
      <c r="G128" s="62">
        <f>(1/(ss_4*(2*3.141621)^0.5))*EXP(-((F128-mm_4-G$33/2)^2)/(2*ss_4^2))</f>
        <v>0.019875167636136545</v>
      </c>
      <c r="H128" s="12"/>
      <c r="I128" s="12"/>
      <c r="J128" s="12"/>
      <c r="K128" s="63">
        <f t="shared" si="79"/>
        <v>138.85297614975872</v>
      </c>
      <c r="L128" s="62">
        <f t="shared" si="76"/>
        <v>0.00013948696724668297</v>
      </c>
      <c r="M128" s="63">
        <f>M127</f>
        <v>77.549450615908</v>
      </c>
      <c r="N128" s="62">
        <v>0</v>
      </c>
    </row>
    <row r="129" spans="1:14" ht="24.75" customHeight="1">
      <c r="A129" s="12"/>
      <c r="B129" s="12"/>
      <c r="C129" s="12"/>
      <c r="D129" s="63">
        <f t="shared" si="78"/>
        <v>131.5843588390089</v>
      </c>
      <c r="E129" s="62">
        <f t="shared" si="77"/>
        <v>0.000401266436248085</v>
      </c>
      <c r="F129" s="63">
        <f>F128</f>
        <v>126.38252290062155</v>
      </c>
      <c r="G129" s="62">
        <v>0</v>
      </c>
      <c r="H129" s="12"/>
      <c r="I129" s="12"/>
      <c r="J129" s="12"/>
      <c r="K129" s="63">
        <f t="shared" si="79"/>
        <v>139.30726473168062</v>
      </c>
      <c r="L129" s="62">
        <f aca="true" t="shared" si="80" ref="L129:L134">(1/(sss_4*(2*3.141621)^0.5))*EXP(-((K132-m_4)^2)/(2*sss_4^2))</f>
        <v>0.00010517713301651952</v>
      </c>
      <c r="M129" s="63">
        <f>M127+N$30</f>
        <v>76.52581489435177</v>
      </c>
      <c r="N129" s="62">
        <f>(1/(sss_4*(2*3.141621)^0.5))*EXP(-((M129-m_4-G$33/2)^2)/(2*sss_4^2))</f>
        <v>2.5817638846921775E-14</v>
      </c>
    </row>
    <row r="130" spans="1:14" ht="24.75" customHeight="1">
      <c r="A130" s="12"/>
      <c r="B130" s="12"/>
      <c r="C130" s="12"/>
      <c r="D130" s="63">
        <f t="shared" si="78"/>
        <v>131.85693198816205</v>
      </c>
      <c r="E130" s="62">
        <f t="shared" si="77"/>
        <v>0.00030638674099666585</v>
      </c>
      <c r="F130" s="63">
        <f>F128+G$33</f>
        <v>126.22203548471694</v>
      </c>
      <c r="G130" s="62">
        <f>(1/(ss_4*(2*3.141621)^0.5))*EXP(-((F130-mm_4-G$33/2)^2)/(2*ss_4^2))</f>
        <v>0.021670865894734385</v>
      </c>
      <c r="H130" s="12"/>
      <c r="I130" s="12"/>
      <c r="J130" s="12"/>
      <c r="K130" s="63">
        <f t="shared" si="79"/>
        <v>139.76155331360252</v>
      </c>
      <c r="L130" s="62">
        <f t="shared" si="80"/>
        <v>7.881054068589514E-05</v>
      </c>
      <c r="M130" s="63">
        <f>M129</f>
        <v>76.52581489435177</v>
      </c>
      <c r="N130" s="62">
        <v>0</v>
      </c>
    </row>
    <row r="131" spans="1:14" ht="24.75" customHeight="1">
      <c r="A131" s="12"/>
      <c r="B131" s="12"/>
      <c r="C131" s="12"/>
      <c r="D131" s="63">
        <f t="shared" si="78"/>
        <v>132.1295051373152</v>
      </c>
      <c r="E131" s="62">
        <f t="shared" si="77"/>
        <v>0.00023247827874434314</v>
      </c>
      <c r="F131" s="63">
        <f>F130</f>
        <v>126.22203548471694</v>
      </c>
      <c r="G131" s="62">
        <v>0</v>
      </c>
      <c r="H131" s="12"/>
      <c r="I131" s="12"/>
      <c r="J131" s="12"/>
      <c r="K131" s="63">
        <f t="shared" si="79"/>
        <v>140.21584189552442</v>
      </c>
      <c r="L131" s="62">
        <f t="shared" si="80"/>
        <v>5.868438637840194E-05</v>
      </c>
      <c r="M131" s="63">
        <f>M129+N$30</f>
        <v>75.50217917279554</v>
      </c>
      <c r="N131" s="62">
        <f>(1/(sss_4*(2*3.141621)^0.5))*EXP(-((M131-m_4-G$33/2)^2)/(2*sss_4^2))</f>
        <v>6.584875486565859E-15</v>
      </c>
    </row>
    <row r="132" spans="1:14" ht="24.75" customHeight="1">
      <c r="A132" s="12"/>
      <c r="B132" s="12"/>
      <c r="C132" s="12"/>
      <c r="D132" s="63">
        <f t="shared" si="78"/>
        <v>132.40207828646834</v>
      </c>
      <c r="E132" s="62">
        <f aca="true" t="shared" si="81" ref="E132:E137">(1/(ss_4*(2*3.141621)^0.5))*EXP(-((D132-mm_4)^2)/(2*ss_4^2))</f>
        <v>0.00017529522169409926</v>
      </c>
      <c r="F132" s="63">
        <f>F130+G$33</f>
        <v>126.06154806881233</v>
      </c>
      <c r="G132" s="62">
        <f>(1/(ss_4*(2*3.141621)^0.5))*EXP(-((F132-mm_4-G$33/2)^2)/(2*ss_4^2))</f>
        <v>0.023577467335423506</v>
      </c>
      <c r="H132" s="12"/>
      <c r="I132" s="12"/>
      <c r="J132" s="12"/>
      <c r="K132" s="63">
        <f t="shared" si="79"/>
        <v>140.67013047744632</v>
      </c>
      <c r="L132" s="62">
        <f t="shared" si="80"/>
        <v>4.342462840522141E-05</v>
      </c>
      <c r="M132" s="63">
        <f>M131</f>
        <v>75.50217917279554</v>
      </c>
      <c r="N132" s="62">
        <v>0</v>
      </c>
    </row>
    <row r="133" spans="1:14" ht="24.75" customHeight="1">
      <c r="A133" s="12"/>
      <c r="B133" s="12"/>
      <c r="C133" s="12"/>
      <c r="D133" s="63">
        <f>D132+E$33</f>
        <v>132.67465143562148</v>
      </c>
      <c r="E133" s="62">
        <f t="shared" si="81"/>
        <v>0.0001313509011430812</v>
      </c>
      <c r="F133" s="63">
        <f>F132</f>
        <v>126.06154806881233</v>
      </c>
      <c r="G133" s="62">
        <v>0</v>
      </c>
      <c r="H133" s="12"/>
      <c r="I133" s="12"/>
      <c r="J133" s="12"/>
      <c r="K133" s="63">
        <f>K132+L$30</f>
        <v>141.12441905936822</v>
      </c>
      <c r="L133" s="62">
        <f t="shared" si="80"/>
        <v>3.1931912891237555E-05</v>
      </c>
      <c r="M133" s="63">
        <f>M131+N$30</f>
        <v>74.4785434512393</v>
      </c>
      <c r="N133" s="62">
        <f>(1/(sss_4*(2*3.141621)^0.5))*EXP(-((M133-m_4-G$33/2)^2)/(2*sss_4^2))</f>
        <v>1.6268390247576105E-15</v>
      </c>
    </row>
    <row r="134" spans="1:14" ht="24.75" customHeight="1">
      <c r="A134" s="12"/>
      <c r="B134" s="12"/>
      <c r="C134" s="12"/>
      <c r="D134" s="63">
        <f>D133+E$33</f>
        <v>132.94722458477463</v>
      </c>
      <c r="E134" s="62">
        <f t="shared" si="81"/>
        <v>9.780731063061047E-05</v>
      </c>
      <c r="F134" s="63">
        <f>F132+G$33</f>
        <v>125.90106065290772</v>
      </c>
      <c r="G134" s="62">
        <f>(1/(ss_4*(2*3.141621)^0.5))*EXP(-((F134-mm_4-G$33/2)^2)/(2*ss_4^2))</f>
        <v>0.025596080189607663</v>
      </c>
      <c r="H134" s="12"/>
      <c r="I134" s="12"/>
      <c r="J134" s="12"/>
      <c r="K134" s="63">
        <f>K133+L$30</f>
        <v>141.57870764129012</v>
      </c>
      <c r="L134" s="62">
        <f t="shared" si="80"/>
        <v>2.3333991917622914E-05</v>
      </c>
      <c r="M134" s="63">
        <f>M133</f>
        <v>74.4785434512393</v>
      </c>
      <c r="N134" s="62">
        <v>0</v>
      </c>
    </row>
    <row r="135" spans="1:12" ht="24.75" customHeight="1">
      <c r="A135" s="12"/>
      <c r="B135" s="12"/>
      <c r="C135" s="12"/>
      <c r="D135" s="63">
        <f>D134+E$33</f>
        <v>133.21979773392778</v>
      </c>
      <c r="E135" s="62">
        <f t="shared" si="81"/>
        <v>7.237438067532364E-05</v>
      </c>
      <c r="F135" s="63">
        <f>F134</f>
        <v>125.90106065290772</v>
      </c>
      <c r="G135" s="62">
        <v>0</v>
      </c>
      <c r="H135" s="12"/>
      <c r="I135" s="12"/>
      <c r="J135" s="12"/>
      <c r="K135" s="63">
        <f>K134+L$30</f>
        <v>142.03299622321202</v>
      </c>
      <c r="L135" s="62">
        <f>SUM(L33:L134)*L30</f>
        <v>0.9999421877320572</v>
      </c>
    </row>
    <row r="136" spans="1:11" ht="24.75" customHeight="1">
      <c r="A136" s="12"/>
      <c r="B136" s="12"/>
      <c r="C136" s="12"/>
      <c r="D136" s="63">
        <f>D135+E$33</f>
        <v>133.49237088308092</v>
      </c>
      <c r="E136" s="62">
        <f t="shared" si="81"/>
        <v>5.321985481869489E-05</v>
      </c>
      <c r="F136" s="63">
        <f>F134+G$33</f>
        <v>125.7405732370031</v>
      </c>
      <c r="G136" s="62">
        <f>(1/(ss_4*(2*3.141621)^0.5))*EXP(-((F136-mm_4-G$33/2)^2)/(2*ss_4^2))</f>
        <v>0.02772714766661154</v>
      </c>
      <c r="H136" s="12"/>
      <c r="I136" s="12"/>
      <c r="J136" s="12"/>
      <c r="K136" s="63">
        <f>K135+L$30</f>
        <v>142.48728480513392</v>
      </c>
    </row>
    <row r="137" spans="1:11" ht="24.75" customHeight="1">
      <c r="A137" s="12"/>
      <c r="B137" s="12"/>
      <c r="C137" s="12"/>
      <c r="D137" s="63">
        <f>D136+E$33</f>
        <v>133.76494403223407</v>
      </c>
      <c r="E137" s="62">
        <f t="shared" si="81"/>
        <v>3.888998652934569E-05</v>
      </c>
      <c r="F137" s="63">
        <f>F136</f>
        <v>125.7405732370031</v>
      </c>
      <c r="G137" s="62">
        <v>0</v>
      </c>
      <c r="H137" s="12"/>
      <c r="I137" s="12"/>
      <c r="J137" s="12"/>
      <c r="K137" s="63">
        <f>K136+L$30</f>
        <v>142.94157338705583</v>
      </c>
    </row>
    <row r="138" spans="1:11" ht="24.75" customHeight="1">
      <c r="A138" s="12"/>
      <c r="B138" s="12"/>
      <c r="C138" s="12"/>
      <c r="D138" s="63"/>
      <c r="E138" s="62">
        <f>SUM(E36:E137)*E33</f>
        <v>0.9999421877320362</v>
      </c>
      <c r="F138" s="12"/>
      <c r="G138" s="12"/>
      <c r="H138" s="12"/>
      <c r="I138" s="12"/>
      <c r="J138" s="12"/>
      <c r="K138" s="63"/>
    </row>
    <row r="139" spans="1:11" ht="24.75" customHeight="1">
      <c r="A139" s="12"/>
      <c r="B139" s="12"/>
      <c r="C139" s="12"/>
      <c r="D139" s="63"/>
      <c r="E139" s="62"/>
      <c r="F139" s="12"/>
      <c r="G139" s="12"/>
      <c r="H139" s="12"/>
      <c r="I139" s="12"/>
      <c r="J139" s="12"/>
      <c r="K139" s="12"/>
    </row>
    <row r="140" spans="1:11" ht="24.75" customHeight="1">
      <c r="A140" s="12"/>
      <c r="B140" s="12"/>
      <c r="C140" s="12"/>
      <c r="D140" s="63"/>
      <c r="E140" s="62"/>
      <c r="F140" s="12"/>
      <c r="G140" s="12"/>
      <c r="H140" s="12"/>
      <c r="I140" s="12"/>
      <c r="J140" s="12"/>
      <c r="K140" s="12"/>
    </row>
    <row r="141" spans="1:11" ht="24.75" customHeight="1">
      <c r="A141" s="12"/>
      <c r="B141" s="12"/>
      <c r="C141" s="12"/>
      <c r="D141" s="63"/>
      <c r="E141" s="62"/>
      <c r="F141" s="12"/>
      <c r="G141" s="12"/>
      <c r="H141" s="12"/>
      <c r="I141" s="12"/>
      <c r="J141" s="12"/>
      <c r="K141" s="12"/>
    </row>
    <row r="142" spans="1:11" ht="24.75" customHeight="1">
      <c r="A142" s="12"/>
      <c r="B142" s="12"/>
      <c r="C142" s="12"/>
      <c r="D142" s="63"/>
      <c r="E142" s="62"/>
      <c r="F142" s="12"/>
      <c r="G142" s="12"/>
      <c r="H142" s="12"/>
      <c r="I142" s="12"/>
      <c r="J142" s="12"/>
      <c r="K142" s="12"/>
    </row>
    <row r="143" spans="1:11" ht="24.75" customHeight="1">
      <c r="A143" s="12"/>
      <c r="B143" s="12"/>
      <c r="C143" s="12"/>
      <c r="D143" s="63"/>
      <c r="E143" s="62"/>
      <c r="F143" s="12"/>
      <c r="G143" s="12"/>
      <c r="H143" s="12"/>
      <c r="I143" s="12"/>
      <c r="J143" s="12"/>
      <c r="K143" s="12"/>
    </row>
    <row r="144" spans="1:11" ht="24.75" customHeight="1">
      <c r="A144" s="12"/>
      <c r="B144" s="12"/>
      <c r="C144" s="12"/>
      <c r="D144" s="63"/>
      <c r="E144" s="62"/>
      <c r="F144" s="12"/>
      <c r="G144" s="12"/>
      <c r="H144" s="12"/>
      <c r="I144" s="12"/>
      <c r="J144" s="12"/>
      <c r="K144" s="12"/>
    </row>
    <row r="145" spans="1:11" ht="24.75" customHeight="1">
      <c r="A145" s="12"/>
      <c r="B145" s="12"/>
      <c r="C145" s="12"/>
      <c r="D145" s="63"/>
      <c r="E145" s="62"/>
      <c r="F145" s="12"/>
      <c r="G145" s="12"/>
      <c r="H145" s="12"/>
      <c r="I145" s="12"/>
      <c r="J145" s="12"/>
      <c r="K145" s="12"/>
    </row>
    <row r="146" spans="1:11" ht="24.75" customHeight="1">
      <c r="A146" s="12"/>
      <c r="B146" s="12"/>
      <c r="C146" s="12"/>
      <c r="D146" s="63"/>
      <c r="E146" s="62"/>
      <c r="F146" s="12"/>
      <c r="G146" s="12"/>
      <c r="H146" s="12"/>
      <c r="I146" s="12"/>
      <c r="J146" s="12"/>
      <c r="K146" s="12"/>
    </row>
    <row r="147" spans="1:11" ht="24.75" customHeight="1">
      <c r="A147" s="12"/>
      <c r="B147" s="12"/>
      <c r="C147" s="12"/>
      <c r="D147" s="63"/>
      <c r="E147" s="62"/>
      <c r="F147" s="12"/>
      <c r="G147" s="12"/>
      <c r="H147" s="12"/>
      <c r="I147" s="12"/>
      <c r="J147" s="12"/>
      <c r="K147" s="12"/>
    </row>
    <row r="148" spans="1:11" ht="24.75" customHeight="1">
      <c r="A148" s="12"/>
      <c r="B148" s="12"/>
      <c r="C148" s="12"/>
      <c r="D148" s="63"/>
      <c r="E148" s="62"/>
      <c r="F148" s="12"/>
      <c r="G148" s="12"/>
      <c r="H148" s="12"/>
      <c r="I148" s="12"/>
      <c r="J148" s="12"/>
      <c r="K148" s="12"/>
    </row>
    <row r="149" spans="1:11" ht="24.75" customHeight="1">
      <c r="A149" s="12"/>
      <c r="B149" s="12"/>
      <c r="C149" s="12"/>
      <c r="D149" s="63"/>
      <c r="E149" s="62"/>
      <c r="F149" s="12"/>
      <c r="G149" s="12"/>
      <c r="H149" s="12"/>
      <c r="I149" s="12"/>
      <c r="J149" s="12"/>
      <c r="K149" s="12"/>
    </row>
    <row r="150" spans="1:11" ht="24.75" customHeight="1">
      <c r="A150" s="12"/>
      <c r="B150" s="12"/>
      <c r="C150" s="12"/>
      <c r="D150" s="63"/>
      <c r="E150" s="62"/>
      <c r="F150" s="12"/>
      <c r="G150" s="12"/>
      <c r="H150" s="12"/>
      <c r="I150" s="12"/>
      <c r="J150" s="12"/>
      <c r="K150" s="12"/>
    </row>
    <row r="151" spans="1:11" ht="24.75" customHeight="1">
      <c r="A151" s="12"/>
      <c r="B151" s="12"/>
      <c r="C151" s="12"/>
      <c r="D151" s="63"/>
      <c r="E151" s="62"/>
      <c r="F151" s="12"/>
      <c r="G151" s="12"/>
      <c r="H151" s="12"/>
      <c r="I151" s="12"/>
      <c r="J151" s="12"/>
      <c r="K151" s="12"/>
    </row>
    <row r="152" spans="1:11" ht="24.75" customHeight="1">
      <c r="A152" s="12"/>
      <c r="B152" s="12"/>
      <c r="C152" s="12"/>
      <c r="D152" s="63"/>
      <c r="E152" s="62"/>
      <c r="F152" s="12"/>
      <c r="G152" s="12"/>
      <c r="H152" s="12"/>
      <c r="I152" s="12"/>
      <c r="J152" s="12"/>
      <c r="K152" s="12"/>
    </row>
    <row r="153" spans="1:11" ht="24.75" customHeight="1">
      <c r="A153" s="12"/>
      <c r="B153" s="12"/>
      <c r="C153" s="12"/>
      <c r="D153" s="63"/>
      <c r="E153" s="62"/>
      <c r="F153" s="12"/>
      <c r="G153" s="12"/>
      <c r="H153" s="12"/>
      <c r="I153" s="12"/>
      <c r="J153" s="12"/>
      <c r="K153" s="12"/>
    </row>
    <row r="154" spans="1:11" ht="24.75" customHeight="1">
      <c r="A154" s="12"/>
      <c r="B154" s="12"/>
      <c r="C154" s="12"/>
      <c r="D154" s="63"/>
      <c r="E154" s="62"/>
      <c r="F154" s="12"/>
      <c r="G154" s="12"/>
      <c r="H154" s="12"/>
      <c r="I154" s="12"/>
      <c r="J154" s="12"/>
      <c r="K154" s="12"/>
    </row>
    <row r="155" spans="1:11" ht="24.75" customHeight="1">
      <c r="A155" s="12"/>
      <c r="B155" s="12"/>
      <c r="C155" s="12"/>
      <c r="D155" s="63"/>
      <c r="E155" s="62"/>
      <c r="F155" s="12"/>
      <c r="G155" s="12"/>
      <c r="H155" s="12"/>
      <c r="I155" s="12"/>
      <c r="J155" s="12"/>
      <c r="K155" s="12"/>
    </row>
    <row r="156" spans="4:9" ht="24.75" customHeight="1">
      <c r="D156" s="67"/>
      <c r="E156" s="68"/>
      <c r="I156" s="12"/>
    </row>
    <row r="157" spans="4:9" ht="24.75" customHeight="1">
      <c r="D157" s="67"/>
      <c r="E157" s="68"/>
      <c r="I157" s="12"/>
    </row>
    <row r="158" spans="4:9" ht="24.75" customHeight="1">
      <c r="D158" s="67"/>
      <c r="E158" s="68"/>
      <c r="I158" s="12"/>
    </row>
    <row r="159" spans="4:5" ht="24.75" customHeight="1">
      <c r="D159" s="67"/>
      <c r="E159" s="68"/>
    </row>
    <row r="160" spans="4:5" ht="24.75" customHeight="1">
      <c r="D160" s="67"/>
      <c r="E160" s="68"/>
    </row>
    <row r="161" spans="4:5" ht="24.75" customHeight="1">
      <c r="D161" s="67"/>
      <c r="E161" s="68"/>
    </row>
    <row r="162" spans="4:5" ht="24.75" customHeight="1">
      <c r="D162" s="67"/>
      <c r="E162" s="68"/>
    </row>
    <row r="163" spans="4:5" ht="24.75" customHeight="1">
      <c r="D163" s="67"/>
      <c r="E163" s="68"/>
    </row>
    <row r="164" spans="4:5" ht="24.75" customHeight="1">
      <c r="D164" s="67"/>
      <c r="E164" s="68"/>
    </row>
    <row r="165" spans="4:5" ht="24.75" customHeight="1">
      <c r="D165" s="67"/>
      <c r="E165" s="68"/>
    </row>
    <row r="166" spans="4:5" ht="24.75" customHeight="1">
      <c r="D166" s="67"/>
      <c r="E166" s="68"/>
    </row>
    <row r="167" spans="4:5" ht="24.75" customHeight="1">
      <c r="D167" s="67"/>
      <c r="E167" s="68"/>
    </row>
    <row r="168" spans="4:5" ht="24.75" customHeight="1">
      <c r="D168" s="67"/>
      <c r="E168" s="68"/>
    </row>
    <row r="169" spans="4:5" ht="24.75" customHeight="1">
      <c r="D169" s="67"/>
      <c r="E169" s="68"/>
    </row>
    <row r="170" spans="4:5" ht="24.75" customHeight="1">
      <c r="D170" s="67"/>
      <c r="E170" s="68"/>
    </row>
    <row r="171" spans="4:5" ht="24.75" customHeight="1">
      <c r="D171" s="67"/>
      <c r="E171" s="68"/>
    </row>
    <row r="172" spans="4:5" ht="24.75" customHeight="1">
      <c r="D172" s="67"/>
      <c r="E172" s="68"/>
    </row>
    <row r="173" spans="4:5" ht="24.75" customHeight="1">
      <c r="D173" s="67"/>
      <c r="E173" s="68"/>
    </row>
    <row r="174" spans="4:5" ht="24.75" customHeight="1">
      <c r="D174" s="67"/>
      <c r="E174" s="68"/>
    </row>
    <row r="175" spans="4:5" ht="24.75" customHeight="1">
      <c r="D175" s="67"/>
      <c r="E175" s="68"/>
    </row>
    <row r="176" spans="4:5" ht="24.75" customHeight="1">
      <c r="D176" s="67"/>
      <c r="E176" s="68"/>
    </row>
    <row r="177" spans="4:5" ht="24.75" customHeight="1">
      <c r="D177" s="67"/>
      <c r="E177" s="68"/>
    </row>
    <row r="178" spans="4:5" ht="24.75" customHeight="1">
      <c r="D178" s="67"/>
      <c r="E178" s="68"/>
    </row>
    <row r="179" spans="4:5" ht="24.75" customHeight="1">
      <c r="D179" s="67"/>
      <c r="E179" s="68"/>
    </row>
    <row r="180" spans="4:5" ht="24.75" customHeight="1">
      <c r="D180" s="67"/>
      <c r="E180" s="68"/>
    </row>
    <row r="181" spans="4:5" ht="24.75" customHeight="1">
      <c r="D181" s="67"/>
      <c r="E181" s="68"/>
    </row>
    <row r="182" spans="4:5" ht="24.75" customHeight="1">
      <c r="D182" s="67"/>
      <c r="E182" s="68"/>
    </row>
    <row r="183" spans="4:5" ht="24.75" customHeight="1">
      <c r="D183" s="67"/>
      <c r="E183" s="68"/>
    </row>
    <row r="184" spans="4:5" ht="24.75" customHeight="1">
      <c r="D184" s="67"/>
      <c r="E184" s="68"/>
    </row>
    <row r="185" spans="4:5" ht="24.75" customHeight="1">
      <c r="D185" s="67"/>
      <c r="E185" s="68"/>
    </row>
    <row r="186" spans="4:5" ht="24.75" customHeight="1">
      <c r="D186" s="67"/>
      <c r="E186" s="68"/>
    </row>
    <row r="187" spans="4:5" ht="24.75" customHeight="1">
      <c r="D187" s="67"/>
      <c r="E187" s="68"/>
    </row>
    <row r="188" spans="4:5" ht="24.75" customHeight="1">
      <c r="D188" s="67"/>
      <c r="E188" s="68"/>
    </row>
    <row r="189" spans="4:5" ht="24.75" customHeight="1">
      <c r="D189" s="67"/>
      <c r="E189" s="68"/>
    </row>
    <row r="190" spans="4:5" ht="24.75" customHeight="1">
      <c r="D190" s="67"/>
      <c r="E190" s="68"/>
    </row>
    <row r="191" spans="4:5" ht="24.75" customHeight="1">
      <c r="D191" s="67"/>
      <c r="E191" s="68"/>
    </row>
    <row r="192" spans="4:5" ht="24.75" customHeight="1">
      <c r="D192" s="67"/>
      <c r="E192" s="68"/>
    </row>
    <row r="193" spans="4:5" ht="24.75" customHeight="1">
      <c r="D193" s="67"/>
      <c r="E193" s="68"/>
    </row>
    <row r="194" spans="4:5" ht="24.75" customHeight="1">
      <c r="D194" s="67"/>
      <c r="E194" s="68"/>
    </row>
    <row r="195" spans="4:5" ht="24.75" customHeight="1">
      <c r="D195" s="67"/>
      <c r="E195" s="68"/>
    </row>
    <row r="196" spans="4:5" ht="24.75" customHeight="1">
      <c r="D196" s="67"/>
      <c r="E196" s="68"/>
    </row>
    <row r="197" spans="4:5" ht="24.75" customHeight="1">
      <c r="D197" s="67"/>
      <c r="E197" s="68"/>
    </row>
    <row r="198" spans="4:5" ht="24.75" customHeight="1">
      <c r="D198" s="67"/>
      <c r="E198" s="68"/>
    </row>
    <row r="199" spans="4:5" ht="24.75" customHeight="1">
      <c r="D199" s="67"/>
      <c r="E199" s="68"/>
    </row>
    <row r="200" spans="4:5" ht="24.75" customHeight="1">
      <c r="D200" s="67"/>
      <c r="E200" s="68"/>
    </row>
    <row r="201" spans="4:5" ht="24.75" customHeight="1">
      <c r="D201" s="67"/>
      <c r="E201" s="68"/>
    </row>
    <row r="202" spans="4:5" ht="24.75" customHeight="1">
      <c r="D202" s="67"/>
      <c r="E202" s="68"/>
    </row>
    <row r="203" spans="4:5" ht="24.75" customHeight="1">
      <c r="D203" s="67"/>
      <c r="E203" s="68"/>
    </row>
    <row r="204" spans="4:5" ht="24.75" customHeight="1">
      <c r="D204" s="67"/>
      <c r="E204" s="68"/>
    </row>
    <row r="205" spans="4:5" ht="24.75" customHeight="1">
      <c r="D205" s="67"/>
      <c r="E205" s="68"/>
    </row>
    <row r="206" spans="4:5" ht="24.75" customHeight="1">
      <c r="D206" s="67"/>
      <c r="E206" s="68"/>
    </row>
    <row r="207" spans="4:5" ht="24.75" customHeight="1">
      <c r="D207" s="67"/>
      <c r="E207" s="68"/>
    </row>
    <row r="208" spans="4:5" ht="24.75" customHeight="1">
      <c r="D208" s="67"/>
      <c r="E208" s="68"/>
    </row>
    <row r="209" spans="4:5" ht="24.75" customHeight="1">
      <c r="D209" s="67"/>
      <c r="E209" s="68"/>
    </row>
    <row r="210" spans="4:5" ht="24.75" customHeight="1">
      <c r="D210" s="67"/>
      <c r="E210" s="68"/>
    </row>
    <row r="211" spans="4:5" ht="24.75" customHeight="1">
      <c r="D211" s="67"/>
      <c r="E211" s="68"/>
    </row>
    <row r="212" spans="4:5" ht="24.75" customHeight="1">
      <c r="D212" s="67"/>
      <c r="E212" s="68"/>
    </row>
    <row r="213" spans="4:5" ht="24.75" customHeight="1">
      <c r="D213" s="67"/>
      <c r="E213" s="68"/>
    </row>
    <row r="214" spans="4:5" ht="24.75" customHeight="1">
      <c r="D214" s="67"/>
      <c r="E214" s="68"/>
    </row>
    <row r="215" spans="4:5" ht="24.75" customHeight="1">
      <c r="D215" s="67"/>
      <c r="E215" s="68"/>
    </row>
    <row r="216" spans="4:5" ht="24.75" customHeight="1">
      <c r="D216" s="67"/>
      <c r="E216" s="68"/>
    </row>
    <row r="217" spans="4:5" ht="24.75" customHeight="1">
      <c r="D217" s="67"/>
      <c r="E217" s="68"/>
    </row>
    <row r="218" spans="4:5" ht="24.75" customHeight="1">
      <c r="D218" s="67"/>
      <c r="E218" s="68"/>
    </row>
    <row r="219" spans="4:5" ht="24.75" customHeight="1">
      <c r="D219" s="67"/>
      <c r="E219" s="68"/>
    </row>
    <row r="220" spans="4:5" ht="24.75" customHeight="1">
      <c r="D220" s="67"/>
      <c r="E220" s="68"/>
    </row>
    <row r="221" spans="4:5" ht="24.75" customHeight="1">
      <c r="D221" s="67"/>
      <c r="E221" s="68"/>
    </row>
    <row r="222" spans="4:5" ht="24.75" customHeight="1">
      <c r="D222" s="67"/>
      <c r="E222" s="68"/>
    </row>
    <row r="223" spans="4:5" ht="24.75" customHeight="1">
      <c r="D223" s="67"/>
      <c r="E223" s="68"/>
    </row>
    <row r="224" spans="4:5" ht="24.75" customHeight="1">
      <c r="D224" s="67"/>
      <c r="E224" s="68"/>
    </row>
    <row r="225" spans="4:5" ht="24.75" customHeight="1">
      <c r="D225" s="67"/>
      <c r="E225" s="68"/>
    </row>
    <row r="226" spans="4:5" ht="24.75" customHeight="1">
      <c r="D226" s="67"/>
      <c r="E226" s="68"/>
    </row>
    <row r="227" spans="4:5" ht="24.75" customHeight="1">
      <c r="D227" s="67"/>
      <c r="E227" s="68"/>
    </row>
    <row r="228" spans="4:5" ht="24.75" customHeight="1">
      <c r="D228" s="67"/>
      <c r="E228" s="68"/>
    </row>
    <row r="229" spans="4:5" ht="24.75" customHeight="1">
      <c r="D229" s="67"/>
      <c r="E229" s="68"/>
    </row>
    <row r="230" spans="4:5" ht="24.75" customHeight="1">
      <c r="D230" s="67"/>
      <c r="E230" s="68"/>
    </row>
    <row r="231" spans="4:5" ht="24.75" customHeight="1">
      <c r="D231" s="67"/>
      <c r="E231" s="68"/>
    </row>
    <row r="232" spans="4:5" ht="24.75" customHeight="1">
      <c r="D232" s="67"/>
      <c r="E232" s="68"/>
    </row>
    <row r="233" spans="4:5" ht="24.75" customHeight="1">
      <c r="D233" s="67"/>
      <c r="E233" s="68"/>
    </row>
    <row r="234" spans="4:5" ht="24.75" customHeight="1">
      <c r="D234" s="67"/>
      <c r="E234" s="68"/>
    </row>
    <row r="235" spans="4:5" ht="24.75" customHeight="1">
      <c r="D235" s="67"/>
      <c r="E235" s="68"/>
    </row>
    <row r="236" spans="4:5" ht="24.75" customHeight="1">
      <c r="D236" s="67"/>
      <c r="E236" s="68"/>
    </row>
    <row r="237" spans="4:5" ht="24.75" customHeight="1">
      <c r="D237" s="69"/>
      <c r="E237" s="68"/>
    </row>
    <row r="240" spans="6:7" ht="24.75" customHeight="1">
      <c r="F240" s="67"/>
      <c r="G240" s="70">
        <f>SUM(G36:G239)*(-G33)</f>
        <v>0.047599648347306345</v>
      </c>
    </row>
    <row r="241" spans="6:7" ht="24.75" customHeight="1">
      <c r="F241" s="67"/>
      <c r="G241" s="68"/>
    </row>
    <row r="242" spans="6:7" ht="24.75" customHeight="1">
      <c r="F242" s="67"/>
      <c r="G242" s="68"/>
    </row>
    <row r="243" spans="6:7" ht="24.75" customHeight="1">
      <c r="F243" s="67"/>
      <c r="G243" s="68"/>
    </row>
    <row r="244" spans="6:7" ht="24.75" customHeight="1">
      <c r="F244" s="67"/>
      <c r="G244" s="68"/>
    </row>
    <row r="245" spans="6:7" ht="24.75" customHeight="1">
      <c r="F245" s="67"/>
      <c r="G245" s="68"/>
    </row>
    <row r="246" spans="6:7" ht="24.75" customHeight="1">
      <c r="F246" s="67"/>
      <c r="G246" s="68"/>
    </row>
    <row r="247" spans="6:7" ht="24.75" customHeight="1">
      <c r="F247" s="67"/>
      <c r="G247" s="68"/>
    </row>
    <row r="248" spans="6:7" ht="24.75" customHeight="1">
      <c r="F248" s="67"/>
      <c r="G248" s="68"/>
    </row>
    <row r="249" spans="6:7" ht="24.75" customHeight="1">
      <c r="F249" s="67"/>
      <c r="G249" s="68"/>
    </row>
    <row r="250" spans="6:7" ht="24.75" customHeight="1">
      <c r="F250" s="67"/>
      <c r="G250" s="68"/>
    </row>
    <row r="251" spans="6:7" ht="24.75" customHeight="1">
      <c r="F251" s="67"/>
      <c r="G251" s="68"/>
    </row>
    <row r="252" spans="6:7" ht="24.75" customHeight="1">
      <c r="F252" s="67"/>
      <c r="G252" s="68"/>
    </row>
    <row r="253" spans="6:7" ht="24.75" customHeight="1">
      <c r="F253" s="67"/>
      <c r="G253" s="68"/>
    </row>
    <row r="254" spans="6:7" ht="24.75" customHeight="1">
      <c r="F254" s="67"/>
      <c r="G254" s="68"/>
    </row>
    <row r="255" spans="6:7" ht="24.75" customHeight="1">
      <c r="F255" s="67"/>
      <c r="G255" s="68"/>
    </row>
    <row r="256" spans="6:7" ht="24.75" customHeight="1">
      <c r="F256" s="67"/>
      <c r="G256" s="68"/>
    </row>
    <row r="257" spans="6:7" ht="24.75" customHeight="1">
      <c r="F257" s="67"/>
      <c r="G257" s="68"/>
    </row>
    <row r="258" spans="6:7" ht="24.75" customHeight="1">
      <c r="F258" s="67"/>
      <c r="G258" s="68"/>
    </row>
    <row r="259" spans="6:7" ht="24.75" customHeight="1">
      <c r="F259" s="67"/>
      <c r="G259" s="68"/>
    </row>
    <row r="260" spans="6:7" ht="24.75" customHeight="1">
      <c r="F260" s="67"/>
      <c r="G260" s="68"/>
    </row>
    <row r="261" spans="6:7" ht="24.75" customHeight="1">
      <c r="F261" s="67"/>
      <c r="G261" s="68"/>
    </row>
    <row r="262" spans="6:7" ht="24.75" customHeight="1">
      <c r="F262" s="67"/>
      <c r="G262" s="68"/>
    </row>
    <row r="263" spans="6:7" ht="24.75" customHeight="1">
      <c r="F263" s="67"/>
      <c r="G263" s="68"/>
    </row>
    <row r="264" spans="6:7" ht="24.75" customHeight="1">
      <c r="F264" s="67"/>
      <c r="G264" s="68"/>
    </row>
    <row r="265" spans="6:7" ht="24.75" customHeight="1">
      <c r="F265" s="67"/>
      <c r="G265" s="68"/>
    </row>
    <row r="266" spans="6:7" ht="24.75" customHeight="1">
      <c r="F266" s="67"/>
      <c r="G266" s="68"/>
    </row>
    <row r="267" spans="6:7" ht="24.75" customHeight="1">
      <c r="F267" s="67"/>
      <c r="G267" s="68"/>
    </row>
    <row r="268" spans="6:7" ht="24.75" customHeight="1">
      <c r="F268" s="67"/>
      <c r="G268" s="68"/>
    </row>
    <row r="269" spans="6:7" ht="24.75" customHeight="1">
      <c r="F269" s="67"/>
      <c r="G269" s="68"/>
    </row>
    <row r="270" spans="6:7" ht="24.75" customHeight="1">
      <c r="F270" s="67"/>
      <c r="G270" s="68"/>
    </row>
    <row r="271" spans="6:7" ht="24.75" customHeight="1">
      <c r="F271" s="67"/>
      <c r="G271" s="68"/>
    </row>
    <row r="272" spans="6:7" ht="24.75" customHeight="1">
      <c r="F272" s="67"/>
      <c r="G272" s="68"/>
    </row>
    <row r="273" spans="6:7" ht="24.75" customHeight="1">
      <c r="F273" s="67"/>
      <c r="G273" s="68"/>
    </row>
    <row r="274" spans="6:7" ht="24.75" customHeight="1">
      <c r="F274" s="67"/>
      <c r="G274" s="68"/>
    </row>
    <row r="275" spans="6:7" ht="24.75" customHeight="1">
      <c r="F275" s="67"/>
      <c r="G275" s="68"/>
    </row>
    <row r="276" spans="6:7" ht="24.75" customHeight="1">
      <c r="F276" s="67"/>
      <c r="G276" s="68"/>
    </row>
    <row r="277" spans="6:7" ht="24.75" customHeight="1">
      <c r="F277" s="67"/>
      <c r="G277" s="68"/>
    </row>
    <row r="278" spans="6:7" ht="24.75" customHeight="1">
      <c r="F278" s="67"/>
      <c r="G278" s="68"/>
    </row>
    <row r="279" spans="6:7" ht="24.75" customHeight="1">
      <c r="F279" s="67"/>
      <c r="G279" s="68"/>
    </row>
    <row r="280" spans="6:7" ht="24.75" customHeight="1">
      <c r="F280" s="67"/>
      <c r="G280" s="68"/>
    </row>
    <row r="281" spans="6:7" ht="24.75" customHeight="1">
      <c r="F281" s="67"/>
      <c r="G281" s="68"/>
    </row>
    <row r="282" spans="6:7" ht="24.75" customHeight="1">
      <c r="F282" s="67"/>
      <c r="G282" s="68"/>
    </row>
    <row r="283" spans="6:7" ht="24.75" customHeight="1">
      <c r="F283" s="67"/>
      <c r="G283" s="68"/>
    </row>
    <row r="284" spans="6:7" ht="24.75" customHeight="1">
      <c r="F284" s="67"/>
      <c r="G284" s="68"/>
    </row>
    <row r="285" spans="6:7" ht="24.75" customHeight="1">
      <c r="F285" s="67"/>
      <c r="G285" s="68"/>
    </row>
    <row r="286" spans="6:7" ht="24.75" customHeight="1">
      <c r="F286" s="67"/>
      <c r="G286" s="68"/>
    </row>
    <row r="287" spans="6:7" ht="24.75" customHeight="1">
      <c r="F287" s="67"/>
      <c r="G287" s="68"/>
    </row>
    <row r="288" spans="6:7" ht="24.75" customHeight="1">
      <c r="F288" s="67"/>
      <c r="G288" s="68"/>
    </row>
    <row r="289" spans="6:7" ht="24.75" customHeight="1">
      <c r="F289" s="67"/>
      <c r="G289" s="68"/>
    </row>
    <row r="290" spans="6:7" ht="24.75" customHeight="1">
      <c r="F290" s="67"/>
      <c r="G290" s="68"/>
    </row>
    <row r="291" spans="6:7" ht="24.75" customHeight="1">
      <c r="F291" s="67"/>
      <c r="G291" s="68"/>
    </row>
    <row r="292" spans="6:7" ht="24.75" customHeight="1">
      <c r="F292" s="67"/>
      <c r="G292" s="68"/>
    </row>
    <row r="293" spans="6:7" ht="24.75" customHeight="1">
      <c r="F293" s="67"/>
      <c r="G293" s="68"/>
    </row>
    <row r="294" spans="6:7" ht="24.75" customHeight="1">
      <c r="F294" s="67"/>
      <c r="G294" s="68"/>
    </row>
    <row r="295" spans="6:7" ht="24.75" customHeight="1">
      <c r="F295" s="67"/>
      <c r="G295" s="68"/>
    </row>
    <row r="296" spans="6:7" ht="24.75" customHeight="1">
      <c r="F296" s="67"/>
      <c r="G296" s="68"/>
    </row>
    <row r="297" spans="6:7" ht="24.75" customHeight="1">
      <c r="F297" s="67"/>
      <c r="G297" s="68"/>
    </row>
    <row r="298" spans="6:7" ht="24.75" customHeight="1">
      <c r="F298" s="67"/>
      <c r="G298" s="68"/>
    </row>
    <row r="299" spans="6:7" ht="24.75" customHeight="1">
      <c r="F299" s="67"/>
      <c r="G299" s="68"/>
    </row>
    <row r="300" spans="6:7" ht="24.75" customHeight="1">
      <c r="F300" s="67"/>
      <c r="G300" s="68"/>
    </row>
    <row r="301" spans="6:7" ht="24.75" customHeight="1">
      <c r="F301" s="67"/>
      <c r="G301" s="68"/>
    </row>
    <row r="302" spans="6:7" ht="24.75" customHeight="1">
      <c r="F302" s="67"/>
      <c r="G302" s="68"/>
    </row>
    <row r="303" spans="6:7" ht="24.75" customHeight="1">
      <c r="F303" s="67"/>
      <c r="G303" s="68"/>
    </row>
    <row r="304" spans="6:7" ht="24.75" customHeight="1">
      <c r="F304" s="67"/>
      <c r="G304" s="68"/>
    </row>
    <row r="305" spans="6:7" ht="24.75" customHeight="1">
      <c r="F305" s="67"/>
      <c r="G305" s="68"/>
    </row>
    <row r="306" spans="6:7" ht="24.75" customHeight="1">
      <c r="F306" s="67"/>
      <c r="G306" s="68"/>
    </row>
    <row r="307" spans="6:7" ht="24.75" customHeight="1">
      <c r="F307" s="67"/>
      <c r="G307" s="68"/>
    </row>
    <row r="308" spans="6:7" ht="24.75" customHeight="1">
      <c r="F308" s="67"/>
      <c r="G308" s="68"/>
    </row>
    <row r="309" spans="6:7" ht="24.75" customHeight="1">
      <c r="F309" s="67"/>
      <c r="G309" s="68"/>
    </row>
    <row r="310" spans="6:7" ht="24.75" customHeight="1">
      <c r="F310" s="67"/>
      <c r="G310" s="68"/>
    </row>
    <row r="311" spans="6:7" ht="24.75" customHeight="1">
      <c r="F311" s="67"/>
      <c r="G311" s="68"/>
    </row>
    <row r="312" spans="6:7" ht="24.75" customHeight="1">
      <c r="F312" s="67"/>
      <c r="G312" s="68"/>
    </row>
    <row r="313" spans="6:7" ht="24.75" customHeight="1">
      <c r="F313" s="67"/>
      <c r="G313" s="68"/>
    </row>
    <row r="314" spans="6:7" ht="24.75" customHeight="1">
      <c r="F314" s="67"/>
      <c r="G314" s="68"/>
    </row>
    <row r="315" spans="6:7" ht="24.75" customHeight="1">
      <c r="F315" s="67"/>
      <c r="G315" s="68"/>
    </row>
    <row r="316" spans="6:7" ht="24.75" customHeight="1">
      <c r="F316" s="67"/>
      <c r="G316" s="68"/>
    </row>
    <row r="317" spans="6:7" ht="24.75" customHeight="1">
      <c r="F317" s="67"/>
      <c r="G317" s="68"/>
    </row>
    <row r="318" spans="6:7" ht="24.75" customHeight="1">
      <c r="F318" s="67"/>
      <c r="G318" s="68"/>
    </row>
    <row r="319" spans="6:7" ht="24.75" customHeight="1">
      <c r="F319" s="67"/>
      <c r="G319" s="68"/>
    </row>
    <row r="320" spans="6:7" ht="24.75" customHeight="1">
      <c r="F320" s="67"/>
      <c r="G320" s="68"/>
    </row>
    <row r="321" spans="6:7" ht="24.75" customHeight="1">
      <c r="F321" s="67"/>
      <c r="G321" s="68"/>
    </row>
    <row r="322" spans="6:7" ht="24.75" customHeight="1">
      <c r="F322" s="67"/>
      <c r="G322" s="68"/>
    </row>
    <row r="323" spans="6:7" ht="24.75" customHeight="1">
      <c r="F323" s="67"/>
      <c r="G323" s="68"/>
    </row>
    <row r="324" spans="6:7" ht="24.75" customHeight="1">
      <c r="F324" s="67"/>
      <c r="G324" s="68"/>
    </row>
    <row r="325" spans="6:7" ht="24.75" customHeight="1">
      <c r="F325" s="67"/>
      <c r="G325" s="68"/>
    </row>
    <row r="326" spans="6:7" ht="24.75" customHeight="1">
      <c r="F326" s="67"/>
      <c r="G326" s="68"/>
    </row>
    <row r="327" spans="6:7" ht="24.75" customHeight="1">
      <c r="F327" s="67"/>
      <c r="G327" s="68"/>
    </row>
    <row r="328" spans="6:7" ht="24.75" customHeight="1">
      <c r="F328" s="67"/>
      <c r="G328" s="68"/>
    </row>
    <row r="329" spans="6:7" ht="24.75" customHeight="1">
      <c r="F329" s="67"/>
      <c r="G329" s="68"/>
    </row>
    <row r="330" spans="6:7" ht="24.75" customHeight="1">
      <c r="F330" s="67"/>
      <c r="G330" s="68"/>
    </row>
    <row r="331" spans="6:7" ht="24.75" customHeight="1">
      <c r="F331" s="67"/>
      <c r="G331" s="68"/>
    </row>
    <row r="332" spans="6:7" ht="24.75" customHeight="1">
      <c r="F332" s="67"/>
      <c r="G332" s="68"/>
    </row>
    <row r="333" spans="6:7" ht="24.75" customHeight="1">
      <c r="F333" s="67"/>
      <c r="G333" s="68"/>
    </row>
    <row r="334" spans="6:7" ht="24.75" customHeight="1">
      <c r="F334" s="67"/>
      <c r="G334" s="68"/>
    </row>
    <row r="335" spans="6:7" ht="24.75" customHeight="1">
      <c r="F335" s="67"/>
      <c r="G335" s="68"/>
    </row>
    <row r="336" spans="6:7" ht="24.75" customHeight="1">
      <c r="F336" s="67"/>
      <c r="G336" s="68"/>
    </row>
    <row r="337" spans="6:7" ht="24.75" customHeight="1">
      <c r="F337" s="67"/>
      <c r="G337" s="68"/>
    </row>
    <row r="338" spans="6:7" ht="24.75" customHeight="1">
      <c r="F338" s="67"/>
      <c r="G338" s="68"/>
    </row>
    <row r="339" spans="6:7" ht="24.75" customHeight="1">
      <c r="F339" s="67"/>
      <c r="G339" s="68"/>
    </row>
    <row r="340" spans="6:7" ht="24.75" customHeight="1">
      <c r="F340" s="67"/>
      <c r="G340" s="68"/>
    </row>
    <row r="341" spans="6:7" ht="24.75" customHeight="1">
      <c r="F341" s="67"/>
      <c r="G341" s="68"/>
    </row>
    <row r="342" spans="6:7" ht="24.75" customHeight="1">
      <c r="F342" s="67"/>
      <c r="G342" s="68"/>
    </row>
    <row r="343" spans="6:7" ht="24.75" customHeight="1">
      <c r="F343" s="67"/>
      <c r="G343" s="68"/>
    </row>
    <row r="344" spans="6:7" ht="24.75" customHeight="1">
      <c r="F344" s="67"/>
      <c r="G344" s="68"/>
    </row>
    <row r="345" spans="6:7" ht="24.75" customHeight="1">
      <c r="F345" s="67"/>
      <c r="G345" s="68"/>
    </row>
    <row r="346" spans="6:7" ht="24.75" customHeight="1">
      <c r="F346" s="67"/>
      <c r="G346" s="68"/>
    </row>
    <row r="347" spans="6:7" ht="24.75" customHeight="1">
      <c r="F347" s="67"/>
      <c r="G347" s="68"/>
    </row>
    <row r="348" spans="6:7" ht="24.75" customHeight="1">
      <c r="F348" s="67"/>
      <c r="G348" s="68"/>
    </row>
    <row r="349" spans="6:7" ht="24.75" customHeight="1">
      <c r="F349" s="67"/>
      <c r="G349" s="68"/>
    </row>
    <row r="350" spans="6:7" ht="24.75" customHeight="1">
      <c r="F350" s="67"/>
      <c r="G350" s="68"/>
    </row>
    <row r="351" spans="6:7" ht="24.75" customHeight="1">
      <c r="F351" s="67"/>
      <c r="G351" s="68"/>
    </row>
    <row r="352" spans="6:7" ht="24.75" customHeight="1">
      <c r="F352" s="67"/>
      <c r="G352" s="68"/>
    </row>
    <row r="353" spans="6:7" ht="24.75" customHeight="1">
      <c r="F353" s="67"/>
      <c r="G353" s="68"/>
    </row>
    <row r="354" spans="6:7" ht="24.75" customHeight="1">
      <c r="F354" s="67"/>
      <c r="G354" s="68"/>
    </row>
    <row r="355" spans="6:7" ht="24.75" customHeight="1">
      <c r="F355" s="67"/>
      <c r="G355" s="68"/>
    </row>
    <row r="356" spans="6:7" ht="24.75" customHeight="1">
      <c r="F356" s="67"/>
      <c r="G356" s="68"/>
    </row>
    <row r="357" spans="6:7" ht="24.75" customHeight="1">
      <c r="F357" s="67"/>
      <c r="G357" s="68"/>
    </row>
    <row r="358" spans="6:7" ht="24.75" customHeight="1">
      <c r="F358" s="67"/>
      <c r="G358" s="68"/>
    </row>
    <row r="359" spans="6:7" ht="24.75" customHeight="1">
      <c r="F359" s="67"/>
      <c r="G359" s="68"/>
    </row>
    <row r="360" spans="6:7" ht="24.75" customHeight="1">
      <c r="F360" s="67"/>
      <c r="G360" s="68"/>
    </row>
    <row r="361" spans="6:7" ht="24.75" customHeight="1">
      <c r="F361" s="67"/>
      <c r="G361" s="68"/>
    </row>
    <row r="362" spans="6:7" ht="24.75" customHeight="1">
      <c r="F362" s="67"/>
      <c r="G362" s="68"/>
    </row>
    <row r="363" spans="6:7" ht="24.75" customHeight="1">
      <c r="F363" s="67"/>
      <c r="G363" s="68"/>
    </row>
    <row r="364" spans="6:7" ht="24.75" customHeight="1">
      <c r="F364" s="67"/>
      <c r="G364" s="68"/>
    </row>
    <row r="365" spans="6:7" ht="24.75" customHeight="1">
      <c r="F365" s="67"/>
      <c r="G365" s="68"/>
    </row>
    <row r="366" spans="6:7" ht="24.75" customHeight="1">
      <c r="F366" s="67"/>
      <c r="G366" s="68"/>
    </row>
    <row r="367" spans="6:7" ht="24.75" customHeight="1">
      <c r="F367" s="67"/>
      <c r="G367" s="68"/>
    </row>
    <row r="368" spans="6:7" ht="24.75" customHeight="1">
      <c r="F368" s="67"/>
      <c r="G368" s="68"/>
    </row>
  </sheetData>
  <sheetProtection/>
  <mergeCells count="1">
    <mergeCell ref="C1:N1"/>
  </mergeCells>
  <conditionalFormatting sqref="J3:J22">
    <cfRule type="cellIs" priority="1" dxfId="3" operator="equal" stopIfTrue="1">
      <formula>0</formula>
    </cfRule>
  </conditionalFormatting>
  <hyperlinks>
    <hyperlink ref="A1" r:id="rId1" display="A propos du ©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